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uniandes-my.sharepoint.com/personal/jf_sanchezl_uniandes_edu_co/Documents/FERNANDA/SFE -  SERVICIOS FINANCIEROS/SIMULADORES DE CRÉDITO/"/>
    </mc:Choice>
  </mc:AlternateContent>
  <xr:revisionPtr revIDLastSave="1418" documentId="8_{F6E5A76D-82C9-4E50-8D71-D69A49DFE469}" xr6:coauthVersionLast="47" xr6:coauthVersionMax="47" xr10:uidLastSave="{7C401814-F0F6-4561-BC27-6918FEF6A380}"/>
  <bookViews>
    <workbookView xWindow="-120" yWindow="-120" windowWidth="29040" windowHeight="15720" xr2:uid="{AA44958C-313D-4E51-A48C-272B4424106F}"/>
  </bookViews>
  <sheets>
    <sheet name="MENU" sheetId="5" r:id="rId1"/>
    <sheet name="SEMESTRAL" sheetId="6" r:id="rId2"/>
    <sheet name="CICLOS" sheetId="8" r:id="rId3"/>
    <sheet name="BIMESTRAL" sheetId="7" r:id="rId4"/>
    <sheet name="PROGRAMAS" sheetId="3" state="hidden" r:id="rId5"/>
  </sheets>
  <definedNames>
    <definedName name="_xlnm._FilterDatabase" localSheetId="4" hidden="1">PROGRAMAS!$A$2:$AG$112</definedName>
  </definedNames>
  <calcPr calcId="191029"/>
  <customWorkbookViews>
    <customWorkbookView name="Plan de pagos" guid="{B1502DB2-E631-4C3C-A07B-E98A70A3366F}" maximized="1" xWindow="-11" yWindow="-11" windowWidth="1942" windowHeight="115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6" l="1"/>
  <c r="H8" i="6" s="1"/>
  <c r="D15" i="8"/>
  <c r="H8" i="8" s="1"/>
  <c r="K8" i="8" s="1"/>
  <c r="D15" i="7"/>
  <c r="H8" i="7" s="1"/>
  <c r="I8" i="7" s="1"/>
  <c r="D12" i="7"/>
  <c r="D12" i="8"/>
  <c r="D12" i="6"/>
  <c r="C16" i="8"/>
  <c r="D22" i="8"/>
  <c r="G8" i="8"/>
  <c r="G9" i="8" s="1"/>
  <c r="C16" i="7"/>
  <c r="D24" i="7"/>
  <c r="G8" i="7"/>
  <c r="G9" i="7" s="1"/>
  <c r="H9" i="7" s="1"/>
  <c r="D22" i="6"/>
  <c r="C16" i="6"/>
  <c r="G8" i="6"/>
  <c r="G9" i="6" s="1"/>
  <c r="H9" i="6" s="1"/>
  <c r="G11" i="8" l="1"/>
  <c r="H11" i="8" s="1"/>
  <c r="J11" i="8" s="1"/>
  <c r="G17" i="8"/>
  <c r="G10" i="8"/>
  <c r="H10" i="8" s="1"/>
  <c r="J10" i="8" s="1"/>
  <c r="G10" i="7"/>
  <c r="G12" i="7" s="1"/>
  <c r="G11" i="7"/>
  <c r="G13" i="7" s="1"/>
  <c r="H9" i="8"/>
  <c r="J8" i="8"/>
  <c r="I8" i="8"/>
  <c r="J9" i="7"/>
  <c r="J8" i="7"/>
  <c r="K8" i="7"/>
  <c r="K9" i="7" s="1"/>
  <c r="I9" i="7" s="1"/>
  <c r="J9" i="6"/>
  <c r="G11" i="6"/>
  <c r="H11" i="6" s="1"/>
  <c r="J11" i="6" s="1"/>
  <c r="G10" i="6"/>
  <c r="H10" i="6" s="1"/>
  <c r="J10" i="6" s="1"/>
  <c r="J8" i="6"/>
  <c r="I8" i="6"/>
  <c r="K8" i="6"/>
  <c r="K9" i="6" s="1"/>
  <c r="I9" i="6" s="1"/>
  <c r="H10" i="7" l="1"/>
  <c r="J10" i="7" s="1"/>
  <c r="G12" i="8"/>
  <c r="G12" i="6"/>
  <c r="G13" i="6"/>
  <c r="J9" i="8"/>
  <c r="K9" i="8"/>
  <c r="I9" i="8" s="1"/>
  <c r="K10" i="6"/>
  <c r="K11" i="6" s="1"/>
  <c r="I11" i="6" s="1"/>
  <c r="G13" i="8" l="1"/>
  <c r="G15" i="8" s="1"/>
  <c r="G14" i="8"/>
  <c r="K10" i="7"/>
  <c r="I10" i="7" s="1"/>
  <c r="G14" i="7"/>
  <c r="G16" i="7" s="1"/>
  <c r="H11" i="7"/>
  <c r="J11" i="7" s="1"/>
  <c r="H12" i="8"/>
  <c r="H13" i="6"/>
  <c r="G15" i="6"/>
  <c r="H12" i="6"/>
  <c r="G14" i="6"/>
  <c r="K10" i="8"/>
  <c r="K11" i="8" s="1"/>
  <c r="I11" i="8" s="1"/>
  <c r="I10" i="6"/>
  <c r="H13" i="8" l="1"/>
  <c r="J13" i="8" s="1"/>
  <c r="G15" i="7"/>
  <c r="G17" i="7" s="1"/>
  <c r="H14" i="7"/>
  <c r="J14" i="7" s="1"/>
  <c r="H12" i="7"/>
  <c r="K11" i="7"/>
  <c r="I11" i="7" s="1"/>
  <c r="H14" i="8"/>
  <c r="G16" i="8"/>
  <c r="H16" i="8" s="1"/>
  <c r="J12" i="8"/>
  <c r="K12" i="8"/>
  <c r="I12" i="8" s="1"/>
  <c r="H15" i="8"/>
  <c r="H17" i="8"/>
  <c r="H14" i="6"/>
  <c r="G16" i="6"/>
  <c r="H16" i="6" s="1"/>
  <c r="J12" i="6"/>
  <c r="K12" i="6"/>
  <c r="I12" i="6" s="1"/>
  <c r="H15" i="6"/>
  <c r="G17" i="6"/>
  <c r="H17" i="6" s="1"/>
  <c r="J13" i="6"/>
  <c r="I10" i="8"/>
  <c r="G18" i="7" l="1"/>
  <c r="G19" i="7"/>
  <c r="K13" i="6"/>
  <c r="I13" i="6" s="1"/>
  <c r="H16" i="7"/>
  <c r="J16" i="7" s="1"/>
  <c r="J12" i="7"/>
  <c r="K12" i="7"/>
  <c r="I12" i="7" s="1"/>
  <c r="H13" i="7"/>
  <c r="J17" i="8"/>
  <c r="J15" i="8"/>
  <c r="J16" i="8"/>
  <c r="K13" i="8"/>
  <c r="I13" i="8" s="1"/>
  <c r="J14" i="8"/>
  <c r="J17" i="6"/>
  <c r="J15" i="6"/>
  <c r="J16" i="6"/>
  <c r="J14" i="6"/>
  <c r="K14" i="6" l="1"/>
  <c r="I14" i="6" s="1"/>
  <c r="H15" i="7"/>
  <c r="J15" i="7" s="1"/>
  <c r="J13" i="7"/>
  <c r="K13" i="7"/>
  <c r="K14" i="8"/>
  <c r="I14" i="8" s="1"/>
  <c r="K15" i="6" l="1"/>
  <c r="I15" i="6" s="1"/>
  <c r="I13" i="7"/>
  <c r="K14" i="7"/>
  <c r="H17" i="7"/>
  <c r="J17" i="7" s="1"/>
  <c r="H18" i="7"/>
  <c r="J18" i="7" s="1"/>
  <c r="H19" i="7"/>
  <c r="J19" i="7" s="1"/>
  <c r="K15" i="8"/>
  <c r="I15" i="8" s="1"/>
  <c r="K16" i="6" l="1"/>
  <c r="I16" i="6" s="1"/>
  <c r="I14" i="7"/>
  <c r="K15" i="7"/>
  <c r="K16" i="8"/>
  <c r="I16" i="8" s="1"/>
  <c r="K17" i="8"/>
  <c r="I17" i="8" s="1"/>
  <c r="K17" i="6" l="1"/>
  <c r="I17" i="6" s="1"/>
  <c r="I15" i="7"/>
  <c r="K16" i="7"/>
  <c r="D21" i="8"/>
  <c r="D21" i="6" l="1"/>
  <c r="D24" i="6" s="1"/>
  <c r="I16" i="7"/>
  <c r="K17" i="7"/>
  <c r="J24" i="8"/>
  <c r="D24" i="8"/>
  <c r="J24" i="6" l="1"/>
  <c r="I25" i="6" s="1"/>
  <c r="I17" i="7"/>
  <c r="K18" i="7"/>
  <c r="I25" i="8"/>
  <c r="H25" i="8"/>
  <c r="H25" i="6" l="1"/>
  <c r="G25" i="6" s="1"/>
  <c r="J25" i="6" s="1"/>
  <c r="K26" i="6" s="1"/>
  <c r="I18" i="7"/>
  <c r="K19" i="7"/>
  <c r="G25" i="8"/>
  <c r="J25" i="8" s="1"/>
  <c r="I26" i="6" l="1"/>
  <c r="H26" i="6"/>
  <c r="I19" i="7"/>
  <c r="D23" i="7"/>
  <c r="K26" i="8"/>
  <c r="I26" i="8"/>
  <c r="H26" i="8"/>
  <c r="G26" i="6" l="1"/>
  <c r="J26" i="6" s="1"/>
  <c r="H27" i="6" s="1"/>
  <c r="G26" i="8"/>
  <c r="J26" i="8" s="1"/>
  <c r="I27" i="8" s="1"/>
  <c r="D26" i="7"/>
  <c r="J26" i="7"/>
  <c r="K27" i="6" l="1"/>
  <c r="I27" i="6"/>
  <c r="G27" i="6" s="1"/>
  <c r="H27" i="7"/>
  <c r="I27" i="7"/>
  <c r="K27" i="8"/>
  <c r="H27" i="8"/>
  <c r="G27" i="8" s="1"/>
  <c r="J27" i="6" l="1"/>
  <c r="I28" i="6" s="1"/>
  <c r="J27" i="8"/>
  <c r="K28" i="8" s="1"/>
  <c r="G27" i="7"/>
  <c r="J27" i="7" s="1"/>
  <c r="K28" i="7" s="1"/>
  <c r="H28" i="6" l="1"/>
  <c r="G28" i="6" s="1"/>
  <c r="K28" i="6"/>
  <c r="I28" i="7"/>
  <c r="H28" i="8"/>
  <c r="I28" i="8"/>
  <c r="H28" i="7"/>
  <c r="J28" i="6" l="1"/>
  <c r="K29" i="6" s="1"/>
  <c r="G28" i="8"/>
  <c r="J28" i="8" s="1"/>
  <c r="K29" i="8" s="1"/>
  <c r="G28" i="7"/>
  <c r="J28" i="7" s="1"/>
  <c r="I29" i="7" s="1"/>
  <c r="H29" i="6" l="1"/>
  <c r="I29" i="6"/>
  <c r="H29" i="8"/>
  <c r="I29" i="8"/>
  <c r="K29" i="7"/>
  <c r="H29" i="7"/>
  <c r="G29" i="7" s="1"/>
  <c r="G29" i="6" l="1"/>
  <c r="J29" i="6" s="1"/>
  <c r="I30" i="6" s="1"/>
  <c r="G29" i="8"/>
  <c r="J29" i="8" s="1"/>
  <c r="I30" i="8" s="1"/>
  <c r="J29" i="7"/>
  <c r="H30" i="7" s="1"/>
  <c r="K30" i="6" l="1"/>
  <c r="H30" i="6"/>
  <c r="G30" i="6" s="1"/>
  <c r="H30" i="8"/>
  <c r="G30" i="8" s="1"/>
  <c r="K30" i="8"/>
  <c r="J30" i="8" s="1"/>
  <c r="I31" i="8" s="1"/>
  <c r="K30" i="7"/>
  <c r="I30" i="7"/>
  <c r="G30" i="7" s="1"/>
  <c r="J30" i="7" l="1"/>
  <c r="H31" i="7" s="1"/>
  <c r="J30" i="6"/>
  <c r="H31" i="6" s="1"/>
  <c r="K31" i="8"/>
  <c r="H31" i="8"/>
  <c r="G31" i="8" s="1"/>
  <c r="K31" i="7" l="1"/>
  <c r="I31" i="7"/>
  <c r="G31" i="7" s="1"/>
  <c r="J31" i="7" s="1"/>
  <c r="I32" i="7" s="1"/>
  <c r="K31" i="6"/>
  <c r="I31" i="6"/>
  <c r="G31" i="6" s="1"/>
  <c r="J31" i="8"/>
  <c r="H32" i="8" s="1"/>
  <c r="J31" i="6" l="1"/>
  <c r="H32" i="6" s="1"/>
  <c r="K32" i="8"/>
  <c r="I32" i="8"/>
  <c r="G32" i="8" s="1"/>
  <c r="K32" i="7"/>
  <c r="H32" i="7"/>
  <c r="G32" i="7" s="1"/>
  <c r="K32" i="6" l="1"/>
  <c r="I32" i="6"/>
  <c r="G32" i="6" s="1"/>
  <c r="J32" i="8"/>
  <c r="K33" i="8" s="1"/>
  <c r="J32" i="7"/>
  <c r="K33" i="7" s="1"/>
  <c r="J32" i="6" l="1"/>
  <c r="K33" i="6" s="1"/>
  <c r="H33" i="8"/>
  <c r="I33" i="8"/>
  <c r="H33" i="7"/>
  <c r="I33" i="7"/>
  <c r="H33" i="6" l="1"/>
  <c r="I33" i="6"/>
  <c r="G33" i="6" s="1"/>
  <c r="J33" i="6" s="1"/>
  <c r="H34" i="6" s="1"/>
  <c r="G33" i="8"/>
  <c r="J33" i="8" s="1"/>
  <c r="H34" i="8" s="1"/>
  <c r="G33" i="7"/>
  <c r="J33" i="7" s="1"/>
  <c r="K34" i="7" s="1"/>
  <c r="I34" i="6" l="1"/>
  <c r="G34" i="6" s="1"/>
  <c r="K34" i="6"/>
  <c r="I34" i="8"/>
  <c r="G34" i="8"/>
  <c r="K34" i="8"/>
  <c r="J34" i="8" s="1"/>
  <c r="H35" i="8" s="1"/>
  <c r="H34" i="7"/>
  <c r="I34" i="7"/>
  <c r="J34" i="6" l="1"/>
  <c r="H35" i="6" s="1"/>
  <c r="I35" i="8"/>
  <c r="G35" i="8" s="1"/>
  <c r="K35" i="8"/>
  <c r="G34" i="7"/>
  <c r="J34" i="7" s="1"/>
  <c r="K35" i="7" s="1"/>
  <c r="I35" i="6" l="1"/>
  <c r="G35" i="6" s="1"/>
  <c r="K35" i="6"/>
  <c r="J35" i="8"/>
  <c r="K36" i="8" s="1"/>
  <c r="I35" i="7"/>
  <c r="H35" i="7"/>
  <c r="G35" i="7" s="1"/>
  <c r="J35" i="7" s="1"/>
  <c r="K36" i="7" s="1"/>
  <c r="J35" i="6" l="1"/>
  <c r="K36" i="6" s="1"/>
  <c r="I36" i="8"/>
  <c r="H36" i="8"/>
  <c r="G36" i="8" s="1"/>
  <c r="J36" i="8" s="1"/>
  <c r="K37" i="8" s="1"/>
  <c r="I36" i="7"/>
  <c r="H36" i="7"/>
  <c r="I36" i="6" l="1"/>
  <c r="H36" i="6"/>
  <c r="H37" i="8"/>
  <c r="I37" i="8"/>
  <c r="G36" i="7"/>
  <c r="J36" i="7" s="1"/>
  <c r="K37" i="7" s="1"/>
  <c r="G36" i="6" l="1"/>
  <c r="J36" i="6" s="1"/>
  <c r="G37" i="8"/>
  <c r="J37" i="8" s="1"/>
  <c r="H38" i="8" s="1"/>
  <c r="I37" i="7"/>
  <c r="H37" i="7"/>
  <c r="G37" i="7" l="1"/>
  <c r="J37" i="7" s="1"/>
  <c r="I38" i="7" s="1"/>
  <c r="I37" i="6"/>
  <c r="K37" i="6"/>
  <c r="H37" i="6"/>
  <c r="I38" i="8"/>
  <c r="G38" i="8" s="1"/>
  <c r="K38" i="8"/>
  <c r="J38" i="8" s="1"/>
  <c r="K39" i="8" s="1"/>
  <c r="K38" i="7" l="1"/>
  <c r="H38" i="7"/>
  <c r="G38" i="7" s="1"/>
  <c r="G37" i="6"/>
  <c r="J37" i="6" s="1"/>
  <c r="I39" i="8"/>
  <c r="H39" i="8"/>
  <c r="J38" i="7" l="1"/>
  <c r="H39" i="7" s="1"/>
  <c r="K38" i="6"/>
  <c r="H38" i="6"/>
  <c r="I38" i="6"/>
  <c r="G39" i="8"/>
  <c r="J39" i="8" s="1"/>
  <c r="K40" i="8" s="1"/>
  <c r="K39" i="7" l="1"/>
  <c r="I39" i="7"/>
  <c r="G39" i="7" s="1"/>
  <c r="G38" i="6"/>
  <c r="J38" i="6" s="1"/>
  <c r="H39" i="6" s="1"/>
  <c r="H40" i="8"/>
  <c r="I40" i="8"/>
  <c r="J39" i="7" l="1"/>
  <c r="I39" i="6"/>
  <c r="G39" i="6" s="1"/>
  <c r="K39" i="6"/>
  <c r="G40" i="8"/>
  <c r="J40" i="8" s="1"/>
  <c r="I41" i="8" s="1"/>
  <c r="H40" i="7" l="1"/>
  <c r="I40" i="7"/>
  <c r="G40" i="7" s="1"/>
  <c r="K40" i="7"/>
  <c r="J39" i="6"/>
  <c r="H40" i="6" s="1"/>
  <c r="H41" i="8"/>
  <c r="G41" i="8" s="1"/>
  <c r="K41" i="8"/>
  <c r="J40" i="7" l="1"/>
  <c r="I40" i="6"/>
  <c r="G40" i="6" s="1"/>
  <c r="K40" i="6"/>
  <c r="J41" i="8"/>
  <c r="I42" i="8" s="1"/>
  <c r="I41" i="7" l="1"/>
  <c r="K41" i="7"/>
  <c r="H41" i="7"/>
  <c r="G41" i="7" s="1"/>
  <c r="J40" i="6"/>
  <c r="H41" i="6" s="1"/>
  <c r="H42" i="8"/>
  <c r="G42" i="8" s="1"/>
  <c r="K42" i="8"/>
  <c r="J41" i="7" l="1"/>
  <c r="J42" i="8"/>
  <c r="I43" i="8" s="1"/>
  <c r="I41" i="6"/>
  <c r="G41" i="6" s="1"/>
  <c r="K41" i="6"/>
  <c r="H42" i="7" l="1"/>
  <c r="K42" i="7"/>
  <c r="I42" i="7"/>
  <c r="G42" i="7" s="1"/>
  <c r="H43" i="8"/>
  <c r="G43" i="8" s="1"/>
  <c r="K43" i="8"/>
  <c r="J43" i="8" s="1"/>
  <c r="K44" i="8" s="1"/>
  <c r="J41" i="6"/>
  <c r="K42" i="6" s="1"/>
  <c r="J42" i="7" l="1"/>
  <c r="I42" i="6"/>
  <c r="H42" i="6"/>
  <c r="H44" i="8"/>
  <c r="I44" i="8"/>
  <c r="G44" i="8"/>
  <c r="J44" i="8" s="1"/>
  <c r="K43" i="7" l="1"/>
  <c r="H43" i="7"/>
  <c r="I43" i="7"/>
  <c r="G43" i="7" s="1"/>
  <c r="G42" i="6"/>
  <c r="J42" i="6" s="1"/>
  <c r="K43" i="6" s="1"/>
  <c r="I45" i="8"/>
  <c r="H45" i="8"/>
  <c r="K45" i="8"/>
  <c r="J43" i="7" l="1"/>
  <c r="H43" i="6"/>
  <c r="I43" i="6"/>
  <c r="G45" i="8"/>
  <c r="J45" i="8" s="1"/>
  <c r="H44" i="7" l="1"/>
  <c r="I44" i="7"/>
  <c r="G44" i="7" s="1"/>
  <c r="K44" i="7"/>
  <c r="G43" i="6"/>
  <c r="J43" i="6" s="1"/>
  <c r="I44" i="6" s="1"/>
  <c r="I46" i="8"/>
  <c r="K46" i="8"/>
  <c r="H46" i="8"/>
  <c r="J44" i="7" l="1"/>
  <c r="I45" i="7" s="1"/>
  <c r="G45" i="7" s="1"/>
  <c r="H45" i="7"/>
  <c r="K45" i="7"/>
  <c r="H44" i="6"/>
  <c r="G44" i="6" s="1"/>
  <c r="K44" i="6"/>
  <c r="G46" i="8"/>
  <c r="J46" i="8" s="1"/>
  <c r="J45" i="7" l="1"/>
  <c r="H46" i="7" s="1"/>
  <c r="J44" i="6"/>
  <c r="I45" i="6" s="1"/>
  <c r="K47" i="8"/>
  <c r="I47" i="8"/>
  <c r="H47" i="8"/>
  <c r="K46" i="7" l="1"/>
  <c r="I46" i="7"/>
  <c r="G46" i="7"/>
  <c r="K45" i="6"/>
  <c r="H45" i="6"/>
  <c r="G45" i="6" s="1"/>
  <c r="G47" i="8"/>
  <c r="J47" i="8" s="1"/>
  <c r="J46" i="7" l="1"/>
  <c r="K47" i="7" s="1"/>
  <c r="J47" i="7" s="1"/>
  <c r="I48" i="7" s="1"/>
  <c r="H47" i="7"/>
  <c r="J45" i="6"/>
  <c r="K46" i="6" s="1"/>
  <c r="H48" i="8"/>
  <c r="I48" i="8"/>
  <c r="K48" i="8"/>
  <c r="I47" i="7" l="1"/>
  <c r="G47" i="7" s="1"/>
  <c r="I46" i="6"/>
  <c r="H46" i="6"/>
  <c r="H48" i="7"/>
  <c r="G48" i="7" s="1"/>
  <c r="K48" i="7"/>
  <c r="G48" i="8"/>
  <c r="J48" i="8" s="1"/>
  <c r="J48" i="7" l="1"/>
  <c r="H49" i="7" s="1"/>
  <c r="G46" i="6"/>
  <c r="J46" i="6" s="1"/>
  <c r="K47" i="6" s="1"/>
  <c r="I49" i="8"/>
  <c r="H49" i="8"/>
  <c r="K49" i="8"/>
  <c r="K49" i="7" l="1"/>
  <c r="I49" i="7"/>
  <c r="G49" i="7" s="1"/>
  <c r="J49" i="7" s="1"/>
  <c r="K50" i="7" s="1"/>
  <c r="I47" i="6"/>
  <c r="G47" i="6" s="1"/>
  <c r="J47" i="6" s="1"/>
  <c r="H47" i="6"/>
  <c r="G49" i="8"/>
  <c r="J49" i="8" s="1"/>
  <c r="I50" i="7" l="1"/>
  <c r="H50" i="7"/>
  <c r="H48" i="6"/>
  <c r="I48" i="6"/>
  <c r="K48" i="6"/>
  <c r="K50" i="8"/>
  <c r="I50" i="8"/>
  <c r="H50" i="8"/>
  <c r="G50" i="7" l="1"/>
  <c r="J50" i="7" s="1"/>
  <c r="G48" i="6"/>
  <c r="J48" i="6" s="1"/>
  <c r="K49" i="6" s="1"/>
  <c r="G50" i="8"/>
  <c r="J50" i="8" s="1"/>
  <c r="K51" i="7" l="1"/>
  <c r="I51" i="7"/>
  <c r="H51" i="7"/>
  <c r="I49" i="6"/>
  <c r="H49" i="6"/>
  <c r="G49" i="6"/>
  <c r="J49" i="6" s="1"/>
  <c r="K50" i="6" s="1"/>
  <c r="K51" i="8"/>
  <c r="I51" i="8"/>
  <c r="H51" i="8"/>
  <c r="G51" i="7" l="1"/>
  <c r="J51" i="7" s="1"/>
  <c r="I52" i="7" s="1"/>
  <c r="H52" i="7"/>
  <c r="H50" i="6"/>
  <c r="I50" i="6"/>
  <c r="G51" i="8"/>
  <c r="J51" i="8" s="1"/>
  <c r="K52" i="7" l="1"/>
  <c r="G52" i="7"/>
  <c r="G50" i="6"/>
  <c r="J50" i="6" s="1"/>
  <c r="K51" i="6" s="1"/>
  <c r="H52" i="8"/>
  <c r="K52" i="8"/>
  <c r="I52" i="8"/>
  <c r="J52" i="7" l="1"/>
  <c r="I53" i="7" s="1"/>
  <c r="K53" i="7"/>
  <c r="H53" i="7"/>
  <c r="G53" i="7" s="1"/>
  <c r="J53" i="7" s="1"/>
  <c r="I54" i="7" s="1"/>
  <c r="I51" i="6"/>
  <c r="H51" i="6"/>
  <c r="G51" i="6" s="1"/>
  <c r="J51" i="6" s="1"/>
  <c r="K52" i="6" s="1"/>
  <c r="G52" i="8"/>
  <c r="J52" i="8" s="1"/>
  <c r="H54" i="7" l="1"/>
  <c r="G54" i="7" s="1"/>
  <c r="K54" i="7"/>
  <c r="H52" i="6"/>
  <c r="I52" i="6"/>
  <c r="K53" i="8"/>
  <c r="I53" i="8"/>
  <c r="H53" i="8"/>
  <c r="J54" i="7" l="1"/>
  <c r="K55" i="7" s="1"/>
  <c r="G52" i="6"/>
  <c r="J52" i="6" s="1"/>
  <c r="K53" i="6" s="1"/>
  <c r="G53" i="8"/>
  <c r="J53" i="8" s="1"/>
  <c r="I55" i="7" l="1"/>
  <c r="H55" i="7"/>
  <c r="I53" i="6"/>
  <c r="H53" i="6"/>
  <c r="G55" i="7"/>
  <c r="J55" i="7" s="1"/>
  <c r="I56" i="7" s="1"/>
  <c r="K54" i="8"/>
  <c r="I54" i="8"/>
  <c r="H54" i="8"/>
  <c r="G53" i="6" l="1"/>
  <c r="J53" i="6" s="1"/>
  <c r="I54" i="6" s="1"/>
  <c r="K56" i="7"/>
  <c r="H56" i="7"/>
  <c r="G56" i="7" s="1"/>
  <c r="G54" i="8"/>
  <c r="J54" i="8" s="1"/>
  <c r="H54" i="6" l="1"/>
  <c r="G54" i="6" s="1"/>
  <c r="K54" i="6"/>
  <c r="J54" i="6" s="1"/>
  <c r="I55" i="6" s="1"/>
  <c r="J56" i="7"/>
  <c r="K57" i="7" s="1"/>
  <c r="K55" i="8"/>
  <c r="I55" i="8"/>
  <c r="H55" i="8"/>
  <c r="K55" i="6" l="1"/>
  <c r="H55" i="6"/>
  <c r="G55" i="6" s="1"/>
  <c r="I57" i="7"/>
  <c r="H57" i="7"/>
  <c r="G55" i="8"/>
  <c r="J55" i="8" s="1"/>
  <c r="G57" i="7" l="1"/>
  <c r="J57" i="7" s="1"/>
  <c r="I58" i="7" s="1"/>
  <c r="J55" i="6"/>
  <c r="K56" i="6" s="1"/>
  <c r="I56" i="8"/>
  <c r="H56" i="8"/>
  <c r="K56" i="8"/>
  <c r="K58" i="7" l="1"/>
  <c r="H58" i="7"/>
  <c r="G58" i="7" s="1"/>
  <c r="H56" i="6"/>
  <c r="I56" i="6"/>
  <c r="G56" i="8"/>
  <c r="J56" i="8" s="1"/>
  <c r="J58" i="7" l="1"/>
  <c r="K59" i="7" s="1"/>
  <c r="G56" i="6"/>
  <c r="J56" i="6" s="1"/>
  <c r="K57" i="8"/>
  <c r="I57" i="8"/>
  <c r="H57" i="8"/>
  <c r="H59" i="7" l="1"/>
  <c r="I59" i="7"/>
  <c r="I57" i="6"/>
  <c r="K57" i="6"/>
  <c r="H57" i="6"/>
  <c r="G57" i="8"/>
  <c r="J57" i="8" s="1"/>
  <c r="G59" i="7" l="1"/>
  <c r="J59" i="7" s="1"/>
  <c r="H60" i="7" s="1"/>
  <c r="I60" i="7"/>
  <c r="G57" i="6"/>
  <c r="J57" i="6" s="1"/>
  <c r="K58" i="8"/>
  <c r="I58" i="8"/>
  <c r="H58" i="8"/>
  <c r="G60" i="7" l="1"/>
  <c r="K60" i="7"/>
  <c r="J60" i="7"/>
  <c r="K61" i="7" s="1"/>
  <c r="H58" i="6"/>
  <c r="I58" i="6"/>
  <c r="K58" i="6"/>
  <c r="G58" i="8"/>
  <c r="J58" i="8" s="1"/>
  <c r="H61" i="7" l="1"/>
  <c r="I61" i="7"/>
  <c r="G58" i="6"/>
  <c r="J58" i="6" s="1"/>
  <c r="G61" i="7"/>
  <c r="J61" i="7" s="1"/>
  <c r="K62" i="7" s="1"/>
  <c r="I59" i="8"/>
  <c r="H59" i="8"/>
  <c r="K59" i="8"/>
  <c r="K59" i="6" l="1"/>
  <c r="H59" i="6"/>
  <c r="I59" i="6"/>
  <c r="H62" i="7"/>
  <c r="I62" i="7"/>
  <c r="G59" i="8"/>
  <c r="J59" i="8" s="1"/>
  <c r="I60" i="8" s="1"/>
  <c r="G59" i="6" l="1"/>
  <c r="J59" i="6" s="1"/>
  <c r="G62" i="7"/>
  <c r="J62" i="7" s="1"/>
  <c r="K63" i="7" s="1"/>
  <c r="H60" i="8"/>
  <c r="G60" i="8" s="1"/>
  <c r="K60" i="8"/>
  <c r="K60" i="6" l="1"/>
  <c r="H60" i="6"/>
  <c r="I60" i="6"/>
  <c r="H63" i="7"/>
  <c r="I63" i="7"/>
  <c r="G63" i="7" s="1"/>
  <c r="J63" i="7" s="1"/>
  <c r="H64" i="7" s="1"/>
  <c r="J60" i="8"/>
  <c r="K61" i="8" s="1"/>
  <c r="G60" i="6" l="1"/>
  <c r="J60" i="6"/>
  <c r="I64" i="7"/>
  <c r="G64" i="7" s="1"/>
  <c r="K64" i="7"/>
  <c r="H61" i="8"/>
  <c r="I61" i="8"/>
  <c r="K61" i="6" l="1"/>
  <c r="H61" i="6"/>
  <c r="I61" i="6"/>
  <c r="J64" i="7"/>
  <c r="K65" i="7" s="1"/>
  <c r="G61" i="8"/>
  <c r="J61" i="8" s="1"/>
  <c r="H62" i="8" s="1"/>
  <c r="G61" i="6" l="1"/>
  <c r="J61" i="6"/>
  <c r="I65" i="7"/>
  <c r="H65" i="7"/>
  <c r="I62" i="8"/>
  <c r="G62" i="8" s="1"/>
  <c r="K62" i="8"/>
  <c r="D9" i="5"/>
  <c r="L22" i="3"/>
  <c r="L21" i="3"/>
  <c r="L20" i="3"/>
  <c r="L19" i="3"/>
  <c r="L18" i="3"/>
  <c r="L17" i="3"/>
  <c r="L16" i="3"/>
  <c r="L15" i="3"/>
  <c r="L14" i="3"/>
  <c r="L13" i="3"/>
  <c r="L12" i="3"/>
  <c r="L11" i="3"/>
  <c r="L10" i="3"/>
  <c r="L9" i="3"/>
  <c r="L8" i="3"/>
  <c r="L7" i="3"/>
  <c r="L6" i="3"/>
  <c r="L5" i="3"/>
  <c r="L4" i="3"/>
  <c r="L3" i="3"/>
  <c r="G65" i="7" l="1"/>
  <c r="J65" i="7" s="1"/>
  <c r="K66" i="7" s="1"/>
  <c r="K62" i="6"/>
  <c r="I62" i="6"/>
  <c r="H62" i="6"/>
  <c r="J62" i="8"/>
  <c r="I63" i="8" s="1"/>
  <c r="I66" i="7" l="1"/>
  <c r="G66" i="7" s="1"/>
  <c r="J66" i="7" s="1"/>
  <c r="K67" i="7" s="1"/>
  <c r="H66" i="7"/>
  <c r="G62" i="6"/>
  <c r="J62" i="6"/>
  <c r="H63" i="8"/>
  <c r="G63" i="8" s="1"/>
  <c r="K63" i="8"/>
  <c r="I67" i="7" l="1"/>
  <c r="H67" i="7"/>
  <c r="G67" i="7" s="1"/>
  <c r="J67" i="7" s="1"/>
  <c r="K63" i="6"/>
  <c r="H63" i="6"/>
  <c r="I63" i="6"/>
  <c r="J63" i="8"/>
  <c r="I64" i="8" s="1"/>
  <c r="G63" i="6" l="1"/>
  <c r="J63" i="6" s="1"/>
  <c r="K64" i="6" s="1"/>
  <c r="K64" i="8"/>
  <c r="H64" i="8"/>
  <c r="G64" i="8" s="1"/>
  <c r="K68" i="7"/>
  <c r="H68" i="7"/>
  <c r="I68" i="7"/>
  <c r="I64" i="6" l="1"/>
  <c r="H64" i="6"/>
  <c r="J64" i="8"/>
  <c r="K65" i="8" s="1"/>
  <c r="G68" i="7"/>
  <c r="J68" i="7" s="1"/>
  <c r="H69" i="7" s="1"/>
  <c r="G64" i="6" l="1"/>
  <c r="J64" i="6" s="1"/>
  <c r="H65" i="6" s="1"/>
  <c r="H65" i="8"/>
  <c r="I65" i="8"/>
  <c r="I69" i="7"/>
  <c r="G69" i="7" s="1"/>
  <c r="K69" i="7"/>
  <c r="I65" i="6" l="1"/>
  <c r="G65" i="6" s="1"/>
  <c r="K65" i="6"/>
  <c r="G65" i="8"/>
  <c r="J65" i="8" s="1"/>
  <c r="H66" i="8" s="1"/>
  <c r="J69" i="7"/>
  <c r="H70" i="7" s="1"/>
  <c r="J65" i="6" l="1"/>
  <c r="K66" i="6" s="1"/>
  <c r="K66" i="8"/>
  <c r="I66" i="8"/>
  <c r="I70" i="7"/>
  <c r="G70" i="7" s="1"/>
  <c r="K70" i="7"/>
  <c r="G66" i="8"/>
  <c r="H66" i="6" l="1"/>
  <c r="I66" i="6"/>
  <c r="J66" i="8"/>
  <c r="K67" i="8" s="1"/>
  <c r="J70" i="7"/>
  <c r="K71" i="7" s="1"/>
  <c r="G66" i="6" l="1"/>
  <c r="J66" i="6" s="1"/>
  <c r="I67" i="6" s="1"/>
  <c r="H67" i="8"/>
  <c r="G67" i="8" s="1"/>
  <c r="J67" i="8" s="1"/>
  <c r="I67" i="8"/>
  <c r="I71" i="7"/>
  <c r="H71" i="7"/>
  <c r="G71" i="7" s="1"/>
  <c r="J71" i="7" s="1"/>
  <c r="I72" i="7" s="1"/>
  <c r="H67" i="6" l="1"/>
  <c r="G67" i="6" s="1"/>
  <c r="K67" i="6"/>
  <c r="H72" i="7"/>
  <c r="G72" i="7" s="1"/>
  <c r="K72" i="7"/>
  <c r="K68" i="8"/>
  <c r="I68" i="8"/>
  <c r="H68" i="8"/>
  <c r="J72" i="7" l="1"/>
  <c r="I73" i="7" s="1"/>
  <c r="J67" i="6"/>
  <c r="K68" i="6" s="1"/>
  <c r="G68" i="8"/>
  <c r="J68" i="8" s="1"/>
  <c r="K73" i="7" l="1"/>
  <c r="H73" i="7"/>
  <c r="G73" i="7" s="1"/>
  <c r="H68" i="6"/>
  <c r="I68" i="6"/>
  <c r="G68" i="6"/>
  <c r="J68" i="6" s="1"/>
  <c r="K69" i="6" s="1"/>
  <c r="K69" i="8"/>
  <c r="I69" i="8"/>
  <c r="H69" i="8"/>
  <c r="J73" i="7" l="1"/>
  <c r="K74" i="7" s="1"/>
  <c r="I69" i="6"/>
  <c r="H69" i="6"/>
  <c r="G69" i="8"/>
  <c r="J69" i="8" s="1"/>
  <c r="H74" i="7" l="1"/>
  <c r="H75" i="7" s="1"/>
  <c r="I74" i="7"/>
  <c r="I75" i="7" s="1"/>
  <c r="G74" i="7"/>
  <c r="G75" i="7" s="1"/>
  <c r="G69" i="6"/>
  <c r="J69" i="6" s="1"/>
  <c r="H70" i="6" s="1"/>
  <c r="I70" i="8"/>
  <c r="H70" i="8"/>
  <c r="K70" i="8"/>
  <c r="J74" i="7" l="1"/>
  <c r="K70" i="6"/>
  <c r="I70" i="6"/>
  <c r="G70" i="6"/>
  <c r="G70" i="8"/>
  <c r="J70" i="8" s="1"/>
  <c r="J70" i="6" l="1"/>
  <c r="I71" i="6" s="1"/>
  <c r="K71" i="8"/>
  <c r="I71" i="8"/>
  <c r="H71" i="8"/>
  <c r="H71" i="6" l="1"/>
  <c r="G71" i="6" s="1"/>
  <c r="K71" i="6"/>
  <c r="J71" i="6" s="1"/>
  <c r="H72" i="6" s="1"/>
  <c r="H73" i="6" s="1"/>
  <c r="G71" i="8"/>
  <c r="J71" i="8" s="1"/>
  <c r="K72" i="6" l="1"/>
  <c r="I72" i="6"/>
  <c r="I73" i="6" s="1"/>
  <c r="G72" i="6"/>
  <c r="G73" i="6" s="1"/>
  <c r="K72" i="8"/>
  <c r="I72" i="8"/>
  <c r="I73" i="8" s="1"/>
  <c r="H72" i="8"/>
  <c r="H73" i="8" s="1"/>
  <c r="J72" i="6" l="1"/>
  <c r="G72" i="8"/>
  <c r="G73" i="8" s="1"/>
  <c r="J7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Julieth Fernanda Sanchez Latorre</author>
  </authors>
  <commentList>
    <comment ref="D13" authorId="0" shapeId="0" xr:uid="{93302456-6D00-4F12-86AC-91CE2B834EF9}">
      <text>
        <r>
          <rPr>
            <b/>
            <sz val="9"/>
            <color indexed="81"/>
            <rFont val="Tahoma"/>
            <family val="2"/>
          </rPr>
          <t>Ingresa el valor del semestre.</t>
        </r>
      </text>
    </comment>
    <comment ref="D14" authorId="0" shapeId="0" xr:uid="{9C0564FD-739F-4114-8CCF-5B897817078A}">
      <text>
        <r>
          <rPr>
            <b/>
            <sz val="9"/>
            <color indexed="81"/>
            <rFont val="Tahoma"/>
            <family val="2"/>
          </rPr>
          <t xml:space="preserve">Se financia mínimo el 10% y máximo el 80% del valor de la matrícula.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Julieth Fernanda Sanchez Latorre</author>
  </authors>
  <commentList>
    <comment ref="D13" authorId="0" shapeId="0" xr:uid="{302EF512-16D1-486F-847A-A6FD5CFF4DE2}">
      <text>
        <r>
          <rPr>
            <b/>
            <sz val="9"/>
            <color indexed="81"/>
            <rFont val="Tahoma"/>
            <family val="2"/>
          </rPr>
          <t>Ingresa el valor de tu ciclo.</t>
        </r>
      </text>
    </comment>
    <comment ref="D14" authorId="0" shapeId="0" xr:uid="{5499BCD1-8931-411B-BE20-405C1C6207EF}">
      <text>
        <r>
          <rPr>
            <b/>
            <sz val="9"/>
            <color indexed="81"/>
            <rFont val="Tahoma"/>
            <family val="2"/>
          </rPr>
          <t xml:space="preserve">Se financia mínimo el 10% y máximo el 80% del valor de la matrícula.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Julieth Fernanda Sanchez Latorre</author>
  </authors>
  <commentList>
    <comment ref="D13" authorId="0" shapeId="0" xr:uid="{DD49BB6E-9948-40D4-A41D-A8C752616F75}">
      <text>
        <r>
          <rPr>
            <b/>
            <sz val="9"/>
            <color indexed="81"/>
            <rFont val="Tahoma"/>
            <family val="2"/>
          </rPr>
          <t>Ingresa el valor de tu bimestre.</t>
        </r>
      </text>
    </comment>
    <comment ref="D14" authorId="0" shapeId="0" xr:uid="{140FFF3F-3D0D-4877-B9BD-157719AB657B}">
      <text>
        <r>
          <rPr>
            <b/>
            <sz val="9"/>
            <color indexed="81"/>
            <rFont val="Tahoma"/>
            <family val="2"/>
          </rPr>
          <t xml:space="preserve">Se financia mínimo el 10% y máximo el 80% del valor de la matrícula. </t>
        </r>
      </text>
    </comment>
  </commentList>
</comments>
</file>

<file path=xl/sharedStrings.xml><?xml version="1.0" encoding="utf-8"?>
<sst xmlns="http://schemas.openxmlformats.org/spreadsheetml/2006/main" count="1130" uniqueCount="247">
  <si>
    <t>UNIVERSIDAD DE LOS ANDES</t>
  </si>
  <si>
    <t>CUOTA</t>
  </si>
  <si>
    <t>CAPITAL</t>
  </si>
  <si>
    <t>SALDO CAPITAL</t>
  </si>
  <si>
    <t>VALOR A FINANCIAR</t>
  </si>
  <si>
    <t>SIMULADOR DE CRÉDITO</t>
  </si>
  <si>
    <t>PORCENTAJE A FINANCIAR</t>
  </si>
  <si>
    <t>VALOR DE LA MATRÍCULA</t>
  </si>
  <si>
    <t>TASA DE INTERÉS M.V.</t>
  </si>
  <si>
    <t>N° DE CUOTA</t>
  </si>
  <si>
    <t>TOTAL</t>
  </si>
  <si>
    <t>INTERÉS CORRIENTE</t>
  </si>
  <si>
    <t xml:space="preserve">Servicios Financieros a Estudiantes | Vicerrectoría Administrativa y Financiera | Calle 18ª No 0-33 Este. Bloque E. Centro de Atención Integrada |Bogotá, Colombia |Tel (571) 3394949 ext.1234 opción 1| Universidad de los Andes | Vigilada Mineducación - Reconocimiento como Universidad: Decreto 1297 del 30 de mayo de 1964 - Reconocimiento personería jurídica: Resolución 28 del 23 de febrero de 1949 Minjusticia. </t>
  </si>
  <si>
    <t>PLAZO (MESES)</t>
  </si>
  <si>
    <t>Facultad de Administración</t>
  </si>
  <si>
    <t>Facultad de Arquitectura y Diseño</t>
  </si>
  <si>
    <t>Facultad de Artes y Humanidades</t>
  </si>
  <si>
    <t>Facultad de Ciencias</t>
  </si>
  <si>
    <t>Facultad de Ciencias Sociales</t>
  </si>
  <si>
    <t>Centro Interdisciplinario de Estudios sobre Desarrollo (Cider)</t>
  </si>
  <si>
    <t>Facultad de Derecho</t>
  </si>
  <si>
    <t>Facultad de Economía</t>
  </si>
  <si>
    <t>Facultad de Educación</t>
  </si>
  <si>
    <t>Facultad de Ingeniería</t>
  </si>
  <si>
    <t>Facultad de Medicina y Ciencias de la Salud</t>
  </si>
  <si>
    <t>Escuela de Gobierno Alberto Lleras Camargo</t>
  </si>
  <si>
    <t>FACULTAD</t>
  </si>
  <si>
    <t>PROGRAMADA</t>
  </si>
  <si>
    <t>PERIODOS</t>
  </si>
  <si>
    <t xml:space="preserve">TIPO DE PROGRAMA </t>
  </si>
  <si>
    <t>Doctorado en Administración</t>
  </si>
  <si>
    <t>Especialización en Administración Financiera</t>
  </si>
  <si>
    <t>Especialización en Inteligencia de Mercados</t>
  </si>
  <si>
    <t>Especialización en Negociación</t>
  </si>
  <si>
    <t>Maestría en Administración (MBA Executive)</t>
  </si>
  <si>
    <t>Maestría en Administración (MBA Online)</t>
  </si>
  <si>
    <t>Maestría en Administración (MBA Tiempo Parcial)</t>
  </si>
  <si>
    <t>Maestría en Analítica y Gestión Financiera</t>
  </si>
  <si>
    <t>Maestría en Finanzas</t>
  </si>
  <si>
    <t>Maestría en Gerencia Ambiental</t>
  </si>
  <si>
    <t>Maestría en Gerencia Estratégica</t>
  </si>
  <si>
    <t>Maestría en Gerencia y Práctica del Desarrollo</t>
  </si>
  <si>
    <t>Maestría en Gestión de la Cadena de Suministro</t>
  </si>
  <si>
    <t>Maestría en Investigación en Administración</t>
  </si>
  <si>
    <t>Maestría en Mercadeo</t>
  </si>
  <si>
    <t>Maestría en Regeneración y Desarrollo Sostenible (Online)</t>
  </si>
  <si>
    <t>Doctorado en Gestión de la Innovación Tecnológica</t>
  </si>
  <si>
    <t>Maestría en Arquitectura</t>
  </si>
  <si>
    <t>Maestría en Diseño</t>
  </si>
  <si>
    <t>Maestría en Gestión de la Innovación Tecnológica</t>
  </si>
  <si>
    <t>Maestría en Gestión Estratégica de Proyectos de Arquitectura - Virtual</t>
  </si>
  <si>
    <t>Maestría en Gestión Estratégica de Proyectos de Arquitectura - Híbrida</t>
  </si>
  <si>
    <t>Doctorado en Literatura</t>
  </si>
  <si>
    <t>Maestría en Artes Plásticas, Electrónicas y del Tiempo</t>
  </si>
  <si>
    <t>Maestría en Estudios Clásicos</t>
  </si>
  <si>
    <t>Maestría en Historia del Arte</t>
  </si>
  <si>
    <t>Maestría en Humanidades Digitales</t>
  </si>
  <si>
    <t>Maestría en Literatura</t>
  </si>
  <si>
    <t>Maestría en Música</t>
  </si>
  <si>
    <t>Maestría en Patrimonio Cultural</t>
  </si>
  <si>
    <t>Maestría en Periodismo</t>
  </si>
  <si>
    <t>Doctorado en Ciencias - Biología</t>
  </si>
  <si>
    <t>Doctorado en Ciencias - Química</t>
  </si>
  <si>
    <t>Doctorado en Ciencias - Física</t>
  </si>
  <si>
    <t>Doctorado en Matemáticas</t>
  </si>
  <si>
    <t>Maestría en Biología Computacional</t>
  </si>
  <si>
    <t>Maestría en Ciencias - Física</t>
  </si>
  <si>
    <t>Maestría en Ciencias Biológicas - Biología</t>
  </si>
  <si>
    <t>Maestría en Ciencias Biológicas - Microbiología</t>
  </si>
  <si>
    <t>Maestría en Matemáticas</t>
  </si>
  <si>
    <t>Maestría en Química</t>
  </si>
  <si>
    <t>Doctorado en Antropología</t>
  </si>
  <si>
    <t>Doctorado en Ciencia Política</t>
  </si>
  <si>
    <t>Doctorado en Filosofía</t>
  </si>
  <si>
    <t>Doctorado en Historia</t>
  </si>
  <si>
    <t>Doctorado en Psicología</t>
  </si>
  <si>
    <t>Maestría en Antropología</t>
  </si>
  <si>
    <t>Maestría en Ciencia Política</t>
  </si>
  <si>
    <t>Maestría en Construcción de Paz</t>
  </si>
  <si>
    <t>Maestría en Filosofía</t>
  </si>
  <si>
    <t>Maestría en Historia</t>
  </si>
  <si>
    <t>Maestría en Psicología</t>
  </si>
  <si>
    <t>Maestría en Psicología Clínica y de la Salud</t>
  </si>
  <si>
    <t>Doctorado en Estudios Interdisciplinarios sobre Desarrollo - Presencial</t>
  </si>
  <si>
    <t>Especialización en Estado, Políticas Públicas ​y Desarrollo</t>
  </si>
  <si>
    <t>Especialización en Gestión y Planificación Territorial - Virtual</t>
  </si>
  <si>
    <t>Maestría en Estudios Interdisciplinarios sobre Desarrollo</t>
  </si>
  <si>
    <t>Maestría en Género</t>
  </si>
  <si>
    <t>Maestría en Planificación Urbana y Regional</t>
  </si>
  <si>
    <t>Doctorado en Derecho</t>
  </si>
  <si>
    <t>Especialización en Derecho Comercial</t>
  </si>
  <si>
    <t>Especialización en Aduanas, Puertos, Cambios y Logística (Cartagena)</t>
  </si>
  <si>
    <t>Especialización en Derecho de la Empresa</t>
  </si>
  <si>
    <t>Especialización en Derecho de los Negocios Internacionales</t>
  </si>
  <si>
    <t>Especialización en Derecho Penal</t>
  </si>
  <si>
    <t>Especialización en Derecho Público para la Gestión Administrativa (Cartagena)</t>
  </si>
  <si>
    <t>Especialización en Gestión Pública e Instituciones Administrativas</t>
  </si>
  <si>
    <t>Especialización en Tributación</t>
  </si>
  <si>
    <t>Especialización en Legislación Financiera</t>
  </si>
  <si>
    <t>Maestría en Derecho</t>
  </si>
  <si>
    <t>Maestría en Derecho Internacional</t>
  </si>
  <si>
    <t>Maestría en Derecho Penal</t>
  </si>
  <si>
    <t>Maestría en Derecho Privado</t>
  </si>
  <si>
    <t>Maestría en Derecho Público para la Gestión Administrativa</t>
  </si>
  <si>
    <t>Maestría en Derecho, Gobierno y Gestión de la Justicia</t>
  </si>
  <si>
    <t>Maestría en Derecho, Tecnología y Sociedad Digital</t>
  </si>
  <si>
    <t>Maestría en Propiedad Intelectual</t>
  </si>
  <si>
    <t>Maestría en Tributación</t>
  </si>
  <si>
    <t>Maestría en Tributación (en convenio con EAFIT)</t>
  </si>
  <si>
    <t>Doctorado en Economía</t>
  </si>
  <si>
    <t>Especialización en Economía</t>
  </si>
  <si>
    <t>Maestría en Economía</t>
  </si>
  <si>
    <t>Maestría en Economía Aplicada</t>
  </si>
  <si>
    <t>Maestría en Analítica de Datos Aplicada a la Sociedad y a la Economía - Virtual</t>
  </si>
  <si>
    <t>Doctorado en Educación</t>
  </si>
  <si>
    <t>Especialización en Educación Matemática para profesores de primaria</t>
  </si>
  <si>
    <t>Especialización en Innovación Curricular y Pedagógica - Híbrida</t>
  </si>
  <si>
    <t>Especialización en Innovación Curricular y Pedagógica - Virtual</t>
  </si>
  <si>
    <t>Especialización en Liderazgo y Política Educativa - Híbrida</t>
  </si>
  <si>
    <t>Especialización en Liderazgo y Política Educativa - Virtual</t>
  </si>
  <si>
    <t>Maestría en Educación - Investigación</t>
  </si>
  <si>
    <t>Maestría en Educación - Profundización</t>
  </si>
  <si>
    <t>Maestría en Educación Matemática</t>
  </si>
  <si>
    <t>Doctorado en Ingeniería</t>
  </si>
  <si>
    <t>Maestría en Arquitecturas de Tecnologías de Información</t>
  </si>
  <si>
    <t>Maestría en Diseño de Procesos y Productos</t>
  </si>
  <si>
    <t>Maestría en Gerencia de la Ingeniería - MAGI (Coursera-Virtual)</t>
  </si>
  <si>
    <t>Maestría en Gerencia de Tecnologías de Información - MAIT (Coursera-Virtual)</t>
  </si>
  <si>
    <t>Maestría en Ingeniería Ambiental</t>
  </si>
  <si>
    <t>Maestría en Ingeniería Biomédica</t>
  </si>
  <si>
    <t>Maestría en Ingeniería de Sistemas y Computación</t>
  </si>
  <si>
    <t>Maestría en Ingeniería de Información</t>
  </si>
  <si>
    <t>Maestría en Ingeniería Civil - Profundización</t>
  </si>
  <si>
    <t>Maestría en Ingeniería Civil - Investigación</t>
  </si>
  <si>
    <t>Maestría en Ingeniería de Software - MISO (Coursera-Virtual)</t>
  </si>
  <si>
    <t>Maestría en Ingeniería Eléctrica</t>
  </si>
  <si>
    <t>Maestría en Ingeniería Electrónica y de Computadores</t>
  </si>
  <si>
    <t>Maestría en Ingeniería Industrial</t>
  </si>
  <si>
    <t>Maestría en Ingeniería Mecánica</t>
  </si>
  <si>
    <t>Maestría en Ingeniería Química</t>
  </si>
  <si>
    <t>Maestría en Innovación de Sistemas Energéticos</t>
  </si>
  <si>
    <t>Maestría en Inteligencia Analítica de Datos - MIAD (Coursera-Virtual)</t>
  </si>
  <si>
    <t>Maestría en Inteligencia Analítica para la Toma de Decisiones</t>
  </si>
  <si>
    <t>Maestría en Inteligencia Artificial - MAIA (Coursera-Virtual)</t>
  </si>
  <si>
    <t>Maestría en Seguridad de la Información</t>
  </si>
  <si>
    <t>Maestría en Tecnologías de Información para el Negocio</t>
  </si>
  <si>
    <t>Especialización en Cirugía General</t>
  </si>
  <si>
    <t>Especialización en Enfermería en Cuidado Crítico Pediátrico</t>
  </si>
  <si>
    <t>Especialización en Epidemiología</t>
  </si>
  <si>
    <t>Especialización en Ginecología y Obstetricia</t>
  </si>
  <si>
    <t>Especialización en Patología</t>
  </si>
  <si>
    <t>Especialización en Pediatría</t>
  </si>
  <si>
    <t>Especialización en Psiquiatría</t>
  </si>
  <si>
    <t>Especialización en Urología</t>
  </si>
  <si>
    <t>Maestría en Bioética y Ética de la Investigación</t>
  </si>
  <si>
    <t>Maestría en Epidemiología</t>
  </si>
  <si>
    <t>Maestría en Salud Pública</t>
  </si>
  <si>
    <t>Maestría en Gestión Pública</t>
  </si>
  <si>
    <t>Maestría en Políticas Públicas</t>
  </si>
  <si>
    <t>Semestres</t>
  </si>
  <si>
    <t>Bimestres</t>
  </si>
  <si>
    <t>Ciclos</t>
  </si>
  <si>
    <t>Maestría en Gerencia Internacional</t>
  </si>
  <si>
    <t>Periodicidad</t>
  </si>
  <si>
    <t>5 Bimestres</t>
  </si>
  <si>
    <t>3 Semestres</t>
  </si>
  <si>
    <t>10 Semestres</t>
  </si>
  <si>
    <t>2 Semestres</t>
  </si>
  <si>
    <t>8 Semestres</t>
  </si>
  <si>
    <t>6 Semestres</t>
  </si>
  <si>
    <t>4 Ciclos</t>
  </si>
  <si>
    <t>12 Bimestres</t>
  </si>
  <si>
    <t>10 Ciclos</t>
  </si>
  <si>
    <t>8 Bimestres</t>
  </si>
  <si>
    <t>4 Semestres</t>
  </si>
  <si>
    <t>9 Bimestres</t>
  </si>
  <si>
    <t>9 Ciclos</t>
  </si>
  <si>
    <t>8 Ciclos</t>
  </si>
  <si>
    <t>PRÉSTAMO MEDIANO PLAZO - POS FEGVL</t>
  </si>
  <si>
    <t>DURACIÓN DEL PROGRAMA</t>
  </si>
  <si>
    <t>INGRESA AL SIMULADOR DE CRÉDITO SEGÚN LA DURACIÓN DEL PROGRAMA</t>
  </si>
  <si>
    <t>PROYECCIÓN PLAN DE PAGOS EPOCA DE ESTUDIO</t>
  </si>
  <si>
    <t>VALOR DE MATRÍCULA</t>
  </si>
  <si>
    <t>SALDO ADEUDADO DEL PERIODO</t>
  </si>
  <si>
    <t>Semestre 1</t>
  </si>
  <si>
    <t>Semestre 2</t>
  </si>
  <si>
    <t>Semestre 3</t>
  </si>
  <si>
    <t>PROGRAMA ACADÉMICO</t>
  </si>
  <si>
    <t>Semestre 4</t>
  </si>
  <si>
    <t>Semestre 5</t>
  </si>
  <si>
    <t>Semestre 6</t>
  </si>
  <si>
    <t>Semestre 7</t>
  </si>
  <si>
    <t>Semestre 8</t>
  </si>
  <si>
    <t>Semestre 9</t>
  </si>
  <si>
    <t>Semestre 10</t>
  </si>
  <si>
    <t>SALDO CAPITAL EPOCA DE AMORTIZACIÓN</t>
  </si>
  <si>
    <t>PROYECCIÓN PLAN DE PAGOS EPOCA DE AMORTIZACIÓN</t>
  </si>
  <si>
    <t>AÑO</t>
  </si>
  <si>
    <t>Año 1</t>
  </si>
  <si>
    <t>Año 2</t>
  </si>
  <si>
    <t>Año 3</t>
  </si>
  <si>
    <t>Año 4</t>
  </si>
  <si>
    <t>N° DE SEMESTRES</t>
  </si>
  <si>
    <t>AVAL 2% (ÚNICO PAGO)</t>
  </si>
  <si>
    <t>PAGO MENSUAL (INTERÉS CAUSADO)</t>
  </si>
  <si>
    <t>CUOTA MENSUAL</t>
  </si>
  <si>
    <t>N° DE CICLOS</t>
  </si>
  <si>
    <t>Ciclo 1</t>
  </si>
  <si>
    <t>Ciclo 2</t>
  </si>
  <si>
    <t>Ciclo 3</t>
  </si>
  <si>
    <t>Ciclo 4</t>
  </si>
  <si>
    <t>Ciclo 5</t>
  </si>
  <si>
    <t>Ciclo 6</t>
  </si>
  <si>
    <t>Ciclo 7</t>
  </si>
  <si>
    <t>Ciclo 8</t>
  </si>
  <si>
    <t>Ciclo 9</t>
  </si>
  <si>
    <t>Ciclo 10</t>
  </si>
  <si>
    <t>N° DE BIMESTRE</t>
  </si>
  <si>
    <t>Bimestre 1</t>
  </si>
  <si>
    <t>Bimestre 2</t>
  </si>
  <si>
    <t>Bimestre 3</t>
  </si>
  <si>
    <t>Bimestre 4</t>
  </si>
  <si>
    <t>Bimestre 5</t>
  </si>
  <si>
    <t>Bimestre 6</t>
  </si>
  <si>
    <t>Bimestre 7</t>
  </si>
  <si>
    <t>Bimestre 8</t>
  </si>
  <si>
    <t>Bimestre 9</t>
  </si>
  <si>
    <t>Bimestre 10</t>
  </si>
  <si>
    <t>Bimestre 11</t>
  </si>
  <si>
    <t>Bimestre 12</t>
  </si>
  <si>
    <t>PRÉSTAMO MEDIANO PLAZO - POS FEGVL - BIMESTRAL</t>
  </si>
  <si>
    <t xml:space="preserve">                   UNIVERSIDAD DE LOS ANDES</t>
  </si>
  <si>
    <t xml:space="preserve">                   PRÉSTAMO MEDIANO PLAZO - POS FEGVL - SEMESTRAL</t>
  </si>
  <si>
    <t xml:space="preserve">                   PRÉSTAMO MEDIANO PLAZO - POS FEGVL - CICLOS</t>
  </si>
  <si>
    <t>SELECCIONA TU PROGRAMA DE FORMACIÓN</t>
  </si>
  <si>
    <t>SEMESTRAL</t>
  </si>
  <si>
    <t>CICLOS</t>
  </si>
  <si>
    <t>BIMESTRAL</t>
  </si>
  <si>
    <t>SEMESTRAL!A1</t>
  </si>
  <si>
    <t>CICLOS!A1</t>
  </si>
  <si>
    <t>BIMESTRAL!A1</t>
  </si>
  <si>
    <r>
      <rPr>
        <b/>
        <sz val="10"/>
        <color theme="2" tint="-0.499984740745262"/>
        <rFont val="Calibri"/>
        <family val="2"/>
        <scheme val="minor"/>
      </rPr>
      <t xml:space="preserve">Para tener en cuenta
</t>
    </r>
    <r>
      <rPr>
        <sz val="11"/>
        <color theme="2" tint="-0.499984740745262"/>
        <rFont val="Calibri"/>
        <family val="2"/>
        <scheme val="minor"/>
      </rPr>
      <t xml:space="preserve">
</t>
    </r>
    <r>
      <rPr>
        <sz val="8"/>
        <color theme="2" tint="-0.499984740745262"/>
        <rFont val="Calibri"/>
        <family val="2"/>
        <scheme val="minor"/>
      </rPr>
      <t xml:space="preserve">Este apoyo </t>
    </r>
    <r>
      <rPr>
        <b/>
        <sz val="8"/>
        <color theme="2" tint="-0.499984740745262"/>
        <rFont val="Calibri"/>
        <family val="2"/>
        <scheme val="minor"/>
      </rPr>
      <t>no cubre:</t>
    </r>
    <r>
      <rPr>
        <sz val="11"/>
        <color theme="2" tint="-0.499984740745262"/>
        <rFont val="Calibri"/>
        <family val="2"/>
        <scheme val="minor"/>
      </rPr>
      <t xml:space="preserve">
</t>
    </r>
    <r>
      <rPr>
        <sz val="8"/>
        <color theme="2" tint="-0.499984740745262"/>
        <rFont val="Calibri"/>
        <family val="2"/>
        <scheme val="minor"/>
      </rPr>
      <t>- Semanas Internacionales
- Cursos Intersemestrales
- Cursos de Verano
- Cursos nivelatorios
- Cursos de inglés</t>
    </r>
  </si>
  <si>
    <r>
      <rPr>
        <b/>
        <sz val="7"/>
        <color theme="1"/>
        <rFont val="Arial"/>
        <family val="2"/>
      </rPr>
      <t>Nota:</t>
    </r>
    <r>
      <rPr>
        <sz val="7"/>
        <color theme="1"/>
        <rFont val="Arial"/>
        <family val="2"/>
      </rPr>
      <t xml:space="preserve"> Todos y cada uno de los valores que arroje la proyección corresponden a cálculos estimados y el valor definitivo del préstamo (capital e intereses) dependerá del comportamiento del Índice de Precios al Consumidor (IPC) y de los incrementos de matrícula durante la época de estudio. Para efectos de esta simulación, se asume un IPC del 5,2%.</t>
    </r>
  </si>
  <si>
    <t>El simulador de crédito tiene carácter aproximado, indicativo e informativo, por lo que los valores proyectados pueden variar y no constituyen una oferta ni asesoría comercial, contable, tributaria o legal. Su finalidad es orientar y ejemplificar las posibles cuotas del préstamo, sin generar obligación alguna para la Universidad de los Andes respecto al mantenimiento de las condiciones inicialmente informadas.
Los desembolsos que pueda efectuar la Universidad de los Andes estarán sujetos al cumplimiento de las normas, políticas institucionales y requisitos especiales aplicables a cada línea de apoyo financiero.</t>
  </si>
  <si>
    <t>Fecha de actualización: 19 de mayo de 2026</t>
  </si>
  <si>
    <t>Nota: Todos y cada uno de los valores que arroje la proyección corresponden a cálculos estimados y el valor definitivo del préstamo (capital e intereses) dependerá del comportamiento del Índice de Precios al Consumidor (IPC) y de los incrementos de matrícula durante la época de estudio. Para efectos de esta simulación, se asume un IPC del 5,2%.</t>
  </si>
  <si>
    <r>
      <rPr>
        <b/>
        <sz val="7"/>
        <color theme="1"/>
        <rFont val="Arial"/>
        <family val="2"/>
      </rPr>
      <t xml:space="preserve">Nota: </t>
    </r>
    <r>
      <rPr>
        <sz val="7"/>
        <color theme="1"/>
        <rFont val="Arial"/>
        <family val="2"/>
      </rPr>
      <t>Todos y cada uno de los valores que arroje la proyección corresponden a cálculos estimados y el valor definitivo del préstamo (capital e intereses) dependerá del comportamiento del Índice de Precios al Consumidor (IPC) y de los incrementos de matrícula durante la época de estudio. Para efectos de esta simulación, se asume un IPC del 5,2%.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</si>
</sst>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_(* \(#,##0\);_(* &quot;-&quot;??_);_(@_)"/>
    <numFmt numFmtId="166" formatCode=";;;"/>
    <numFmt numFmtId="167" formatCode="_-* #,##0_-;\-* #,##0_-;_-* &quot;-&quot;??_-;_-@_-"/>
  </numFmts>
  <fonts count="35" x14ac:knownFonts="1">
    <font>
      <sz val="11"/>
      <color theme="1"/>
      <name val="Calibri"/>
      <family val="2"/>
      <scheme val="minor"/>
    </font>
    <font>
      <sz val="11"/>
      <color theme="1"/>
      <name val="Calibri"/>
      <family val="2"/>
      <scheme val="minor"/>
    </font>
    <font>
      <b/>
      <sz val="9"/>
      <color indexed="81"/>
      <name val="Tahoma"/>
      <family val="2"/>
    </font>
    <font>
      <b/>
      <sz val="10"/>
      <color theme="1"/>
      <name val="Arial"/>
      <family val="2"/>
    </font>
    <font>
      <sz val="9"/>
      <color theme="1"/>
      <name val="Arial"/>
      <family val="2"/>
    </font>
    <font>
      <b/>
      <sz val="9"/>
      <color theme="1"/>
      <name val="Arial"/>
      <family val="2"/>
    </font>
    <font>
      <b/>
      <sz val="9"/>
      <name val="Arial"/>
      <family val="2"/>
    </font>
    <font>
      <sz val="9"/>
      <name val="Arial"/>
      <family val="2"/>
    </font>
    <font>
      <b/>
      <i/>
      <u/>
      <sz val="9"/>
      <color rgb="FFFF0000"/>
      <name val="Arial"/>
      <family val="2"/>
    </font>
    <font>
      <i/>
      <sz val="9"/>
      <color theme="1"/>
      <name val="Arial"/>
      <family val="2"/>
    </font>
    <font>
      <sz val="11"/>
      <color rgb="FF1F1F1C"/>
      <name val="Calibri"/>
      <family val="2"/>
      <scheme val="minor"/>
    </font>
    <font>
      <b/>
      <sz val="11"/>
      <color theme="1"/>
      <name val="Calibri"/>
      <family val="2"/>
      <scheme val="minor"/>
    </font>
    <font>
      <b/>
      <sz val="8"/>
      <color theme="1"/>
      <name val="Arial"/>
      <family val="2"/>
    </font>
    <font>
      <b/>
      <sz val="8"/>
      <name val="Arial"/>
      <family val="2"/>
    </font>
    <font>
      <i/>
      <sz val="8"/>
      <color theme="1"/>
      <name val="Arial"/>
      <family val="2"/>
    </font>
    <font>
      <sz val="8"/>
      <color theme="0" tint="-0.34998626667073579"/>
      <name val="Arial"/>
      <family val="2"/>
    </font>
    <font>
      <b/>
      <sz val="11"/>
      <name val="Calibri"/>
      <family val="2"/>
      <scheme val="minor"/>
    </font>
    <font>
      <sz val="11"/>
      <name val="Calibri"/>
      <family val="2"/>
      <scheme val="minor"/>
    </font>
    <font>
      <sz val="7"/>
      <color theme="1"/>
      <name val="Arial"/>
      <family val="2"/>
    </font>
    <font>
      <b/>
      <sz val="7"/>
      <color theme="1"/>
      <name val="Arial"/>
      <family val="2"/>
    </font>
    <font>
      <sz val="8"/>
      <name val="Calibri"/>
      <family val="2"/>
      <scheme val="minor"/>
    </font>
    <font>
      <sz val="12"/>
      <color theme="1"/>
      <name val="Calibri"/>
      <family val="2"/>
      <scheme val="minor"/>
    </font>
    <font>
      <b/>
      <u/>
      <sz val="12"/>
      <color theme="1"/>
      <name val="Calibri"/>
      <family val="2"/>
      <scheme val="minor"/>
    </font>
    <font>
      <u/>
      <sz val="11"/>
      <color theme="10"/>
      <name val="Calibri"/>
      <family val="2"/>
      <scheme val="minor"/>
    </font>
    <font>
      <b/>
      <u/>
      <sz val="12"/>
      <color theme="0"/>
      <name val="Calibri"/>
      <family val="2"/>
      <scheme val="minor"/>
    </font>
    <font>
      <b/>
      <u/>
      <sz val="12"/>
      <color theme="10"/>
      <name val="Calibri"/>
      <family val="2"/>
      <scheme val="minor"/>
    </font>
    <font>
      <sz val="11"/>
      <color theme="2" tint="-0.499984740745262"/>
      <name val="Calibri"/>
      <family val="2"/>
      <scheme val="minor"/>
    </font>
    <font>
      <b/>
      <sz val="10"/>
      <color theme="2" tint="-0.499984740745262"/>
      <name val="Calibri"/>
      <family val="2"/>
      <scheme val="minor"/>
    </font>
    <font>
      <sz val="8"/>
      <color theme="2" tint="-0.499984740745262"/>
      <name val="Calibri"/>
      <family val="2"/>
      <scheme val="minor"/>
    </font>
    <font>
      <b/>
      <sz val="8"/>
      <color theme="2" tint="-0.499984740745262"/>
      <name val="Calibri"/>
      <family val="2"/>
      <scheme val="minor"/>
    </font>
    <font>
      <sz val="10"/>
      <color theme="2" tint="-0.249977111117893"/>
      <name val="Calibri"/>
      <family val="2"/>
      <scheme val="minor"/>
    </font>
    <font>
      <sz val="8"/>
      <color theme="2" tint="-0.249977111117893"/>
      <name val="Arial"/>
      <family val="2"/>
    </font>
    <font>
      <i/>
      <sz val="7"/>
      <color theme="1"/>
      <name val="Arial"/>
      <family val="2"/>
    </font>
    <font>
      <sz val="7"/>
      <color theme="0" tint="-0.34998626667073579"/>
      <name val="Arial"/>
      <family val="2"/>
    </font>
    <font>
      <sz val="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4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23" fillId="0" borderId="0" applyNumberFormat="0" applyFill="0" applyBorder="0" applyAlignment="0" applyProtection="0"/>
  </cellStyleXfs>
  <cellXfs count="168">
    <xf numFmtId="0" fontId="0" fillId="0" borderId="0" xfId="0"/>
    <xf numFmtId="0" fontId="0" fillId="0" borderId="0" xfId="0" applyAlignment="1">
      <alignment horizontal="left" vertical="center"/>
    </xf>
    <xf numFmtId="0" fontId="8" fillId="0" borderId="0" xfId="0" applyFont="1" applyAlignment="1" applyProtection="1">
      <alignment horizontal="center" vertical="center" wrapText="1"/>
      <protection hidden="1"/>
    </xf>
    <xf numFmtId="0" fontId="11" fillId="0" borderId="3" xfId="0" applyFont="1" applyBorder="1" applyAlignment="1">
      <alignment horizontal="center" vertical="center"/>
    </xf>
    <xf numFmtId="0" fontId="11" fillId="0" borderId="0" xfId="0" applyFont="1" applyAlignment="1">
      <alignment horizontal="center" vertical="center"/>
    </xf>
    <xf numFmtId="0" fontId="10" fillId="0" borderId="3" xfId="0" applyFont="1" applyBorder="1" applyAlignment="1">
      <alignment horizontal="left" vertical="center"/>
    </xf>
    <xf numFmtId="0" fontId="0" fillId="0" borderId="3" xfId="0" applyBorder="1" applyAlignment="1">
      <alignment horizontal="left" vertical="center"/>
    </xf>
    <xf numFmtId="0" fontId="12" fillId="6" borderId="25" xfId="0" applyFont="1" applyFill="1" applyBorder="1" applyAlignment="1" applyProtection="1">
      <alignment horizontal="center" vertical="center" wrapText="1"/>
      <protection hidden="1"/>
    </xf>
    <xf numFmtId="10" fontId="12" fillId="6" borderId="5" xfId="0" applyNumberFormat="1" applyFont="1" applyFill="1" applyBorder="1" applyAlignment="1" applyProtection="1">
      <alignment horizontal="center" vertical="center" wrapText="1"/>
      <protection hidden="1"/>
    </xf>
    <xf numFmtId="0" fontId="12" fillId="6" borderId="26" xfId="0" applyFont="1" applyFill="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10" xfId="0" applyFont="1" applyBorder="1" applyAlignment="1" applyProtection="1">
      <alignment horizontal="center" vertical="center" wrapText="1"/>
      <protection hidden="1"/>
    </xf>
    <xf numFmtId="0" fontId="13" fillId="6" borderId="1" xfId="0" applyFont="1" applyFill="1" applyBorder="1" applyAlignment="1" applyProtection="1">
      <alignment horizontal="center" vertical="center" wrapText="1"/>
      <protection hidden="1"/>
    </xf>
    <xf numFmtId="0" fontId="6" fillId="6" borderId="18" xfId="0" applyFont="1" applyFill="1" applyBorder="1" applyAlignment="1" applyProtection="1">
      <alignment horizontal="center" vertical="center" wrapText="1"/>
      <protection hidden="1"/>
    </xf>
    <xf numFmtId="0" fontId="6" fillId="6" borderId="19" xfId="0" applyFont="1" applyFill="1" applyBorder="1" applyAlignment="1" applyProtection="1">
      <alignment horizontal="center" vertical="center" wrapText="1"/>
      <protection hidden="1"/>
    </xf>
    <xf numFmtId="3" fontId="9" fillId="0" borderId="10" xfId="0" applyNumberFormat="1" applyFont="1" applyBorder="1" applyAlignment="1" applyProtection="1">
      <alignment horizontal="center" vertical="center" wrapText="1"/>
      <protection hidden="1"/>
    </xf>
    <xf numFmtId="0" fontId="11" fillId="8" borderId="3" xfId="0" applyFont="1" applyFill="1" applyBorder="1" applyAlignment="1">
      <alignment horizontal="center" vertical="center"/>
    </xf>
    <xf numFmtId="0" fontId="11" fillId="8" borderId="0" xfId="0" applyFont="1" applyFill="1" applyAlignment="1">
      <alignment horizontal="center" vertical="center"/>
    </xf>
    <xf numFmtId="0" fontId="10" fillId="8" borderId="3" xfId="0" applyFont="1" applyFill="1" applyBorder="1" applyAlignment="1">
      <alignment horizontal="left" vertical="center"/>
    </xf>
    <xf numFmtId="0" fontId="0" fillId="8" borderId="3" xfId="0" applyFill="1" applyBorder="1" applyAlignment="1">
      <alignment horizontal="left" vertical="center"/>
    </xf>
    <xf numFmtId="0" fontId="0" fillId="8" borderId="0" xfId="0" applyFill="1" applyAlignment="1">
      <alignment horizontal="left" vertical="center"/>
    </xf>
    <xf numFmtId="0" fontId="16" fillId="7" borderId="3" xfId="0" applyFont="1" applyFill="1" applyBorder="1" applyAlignment="1">
      <alignment horizontal="center" vertical="center"/>
    </xf>
    <xf numFmtId="0" fontId="17" fillId="7" borderId="3" xfId="0" applyFont="1" applyFill="1" applyBorder="1" applyAlignment="1">
      <alignment horizontal="left" vertical="center"/>
    </xf>
    <xf numFmtId="0" fontId="11" fillId="7" borderId="3" xfId="0" applyFont="1" applyFill="1" applyBorder="1" applyAlignment="1">
      <alignment horizontal="center" vertical="center"/>
    </xf>
    <xf numFmtId="0" fontId="0" fillId="7" borderId="3" xfId="0" applyFill="1" applyBorder="1" applyAlignment="1">
      <alignment horizontal="left" vertical="center"/>
    </xf>
    <xf numFmtId="164" fontId="7" fillId="3" borderId="15" xfId="0" applyNumberFormat="1" applyFont="1" applyFill="1" applyBorder="1" applyAlignment="1" applyProtection="1">
      <alignment horizontal="center" vertical="center" wrapText="1"/>
      <protection locked="0" hidden="1"/>
    </xf>
    <xf numFmtId="167" fontId="4" fillId="3" borderId="28" xfId="2" applyNumberFormat="1" applyFont="1" applyFill="1" applyBorder="1" applyAlignment="1" applyProtection="1">
      <alignment horizontal="center" vertical="center" wrapText="1"/>
      <protection hidden="1"/>
    </xf>
    <xf numFmtId="167" fontId="4" fillId="0" borderId="29" xfId="2" applyNumberFormat="1" applyFont="1" applyBorder="1" applyAlignment="1" applyProtection="1">
      <alignment horizontal="center" vertical="center" wrapText="1"/>
      <protection hidden="1"/>
    </xf>
    <xf numFmtId="3" fontId="5" fillId="0" borderId="16" xfId="0" applyNumberFormat="1" applyFont="1" applyBorder="1" applyAlignment="1" applyProtection="1">
      <alignment horizontal="center" vertical="center" wrapText="1"/>
      <protection hidden="1"/>
    </xf>
    <xf numFmtId="167" fontId="4" fillId="3" borderId="3" xfId="2" applyNumberFormat="1" applyFont="1" applyFill="1" applyBorder="1" applyAlignment="1" applyProtection="1">
      <alignment horizontal="center" vertical="center" wrapText="1"/>
      <protection hidden="1"/>
    </xf>
    <xf numFmtId="0" fontId="12" fillId="6" borderId="1" xfId="0" applyFont="1" applyFill="1" applyBorder="1" applyAlignment="1" applyProtection="1">
      <alignment horizontal="center" vertical="center" wrapText="1"/>
      <protection hidden="1"/>
    </xf>
    <xf numFmtId="10" fontId="12" fillId="6" borderId="4" xfId="0" applyNumberFormat="1" applyFont="1" applyFill="1" applyBorder="1" applyAlignment="1" applyProtection="1">
      <alignment horizontal="center" vertical="center" wrapText="1"/>
      <protection hidden="1"/>
    </xf>
    <xf numFmtId="0" fontId="12" fillId="6" borderId="31" xfId="0" applyFont="1" applyFill="1" applyBorder="1" applyAlignment="1" applyProtection="1">
      <alignment horizontal="center" vertical="center" wrapText="1"/>
      <protection hidden="1"/>
    </xf>
    <xf numFmtId="167" fontId="4" fillId="0" borderId="32" xfId="2" applyNumberFormat="1" applyFont="1" applyBorder="1" applyAlignment="1" applyProtection="1">
      <alignment horizontal="center" vertical="center" wrapText="1"/>
      <protection hidden="1"/>
    </xf>
    <xf numFmtId="0" fontId="4" fillId="0" borderId="6"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164" fontId="7" fillId="3" borderId="0" xfId="0" applyNumberFormat="1" applyFont="1" applyFill="1" applyAlignment="1" applyProtection="1">
      <alignment horizontal="center" vertical="center" wrapText="1"/>
      <protection hidden="1"/>
    </xf>
    <xf numFmtId="0" fontId="4" fillId="0" borderId="27" xfId="0" applyFont="1" applyBorder="1" applyAlignment="1" applyProtection="1">
      <alignment horizontal="center" vertical="center" wrapText="1"/>
      <protection hidden="1"/>
    </xf>
    <xf numFmtId="0" fontId="13" fillId="6" borderId="2" xfId="0" applyFont="1" applyFill="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13" fillId="6" borderId="20" xfId="0" applyFont="1" applyFill="1" applyBorder="1" applyAlignment="1" applyProtection="1">
      <alignment horizontal="center" vertical="center" wrapText="1"/>
      <protection hidden="1"/>
    </xf>
    <xf numFmtId="164" fontId="7" fillId="3" borderId="14" xfId="0" applyNumberFormat="1" applyFont="1" applyFill="1" applyBorder="1" applyAlignment="1" applyProtection="1">
      <alignment horizontal="center" vertical="center" wrapText="1"/>
      <protection hidden="1"/>
    </xf>
    <xf numFmtId="3" fontId="4" fillId="0" borderId="0" xfId="0" applyNumberFormat="1" applyFont="1" applyAlignment="1" applyProtection="1">
      <alignment horizontal="center" vertical="center" wrapText="1"/>
      <protection hidden="1"/>
    </xf>
    <xf numFmtId="0" fontId="13" fillId="6" borderId="25" xfId="0" applyFont="1" applyFill="1" applyBorder="1" applyAlignment="1" applyProtection="1">
      <alignment horizontal="center" vertical="center" wrapText="1"/>
      <protection hidden="1"/>
    </xf>
    <xf numFmtId="0" fontId="13" fillId="6" borderId="21" xfId="0" applyFont="1" applyFill="1" applyBorder="1" applyAlignment="1" applyProtection="1">
      <alignment horizontal="center" vertical="center" wrapText="1"/>
      <protection hidden="1"/>
    </xf>
    <xf numFmtId="1" fontId="4" fillId="2" borderId="15" xfId="0" applyNumberFormat="1" applyFont="1" applyFill="1" applyBorder="1" applyAlignment="1" applyProtection="1">
      <alignment horizontal="center" vertical="center" wrapText="1"/>
      <protection hidden="1"/>
    </xf>
    <xf numFmtId="9" fontId="4" fillId="0" borderId="15" xfId="1" applyFont="1" applyBorder="1" applyAlignment="1" applyProtection="1">
      <alignment horizontal="center" vertical="center" wrapText="1"/>
      <protection locked="0" hidden="1"/>
    </xf>
    <xf numFmtId="0" fontId="13" fillId="6" borderId="22" xfId="0" applyFont="1" applyFill="1" applyBorder="1" applyAlignment="1" applyProtection="1">
      <alignment horizontal="center" vertical="center" wrapText="1"/>
      <protection hidden="1"/>
    </xf>
    <xf numFmtId="1" fontId="4" fillId="2" borderId="0" xfId="0" applyNumberFormat="1" applyFont="1" applyFill="1" applyAlignment="1" applyProtection="1">
      <alignment horizontal="center" vertical="center" wrapText="1"/>
      <protection hidden="1"/>
    </xf>
    <xf numFmtId="0" fontId="4" fillId="0" borderId="25" xfId="0" applyFont="1" applyBorder="1" applyAlignment="1" applyProtection="1">
      <alignment horizontal="center" vertical="center" wrapText="1"/>
      <protection hidden="1"/>
    </xf>
    <xf numFmtId="167" fontId="4" fillId="3" borderId="5" xfId="2" applyNumberFormat="1" applyFont="1" applyFill="1" applyBorder="1" applyAlignment="1" applyProtection="1">
      <alignment horizontal="center" vertical="center" wrapText="1"/>
      <protection hidden="1"/>
    </xf>
    <xf numFmtId="167" fontId="4" fillId="3" borderId="30" xfId="2" applyNumberFormat="1" applyFont="1" applyFill="1" applyBorder="1" applyAlignment="1" applyProtection="1">
      <alignment horizontal="center" vertical="center" wrapText="1"/>
      <protection hidden="1"/>
    </xf>
    <xf numFmtId="167" fontId="4" fillId="0" borderId="26" xfId="2" applyNumberFormat="1" applyFont="1" applyBorder="1" applyAlignment="1" applyProtection="1">
      <alignment horizontal="center" vertical="center" wrapText="1"/>
      <protection hidden="1"/>
    </xf>
    <xf numFmtId="165" fontId="4" fillId="0" borderId="0" xfId="2" applyNumberFormat="1" applyFont="1" applyBorder="1" applyAlignment="1" applyProtection="1">
      <alignment horizontal="center" vertical="center" wrapText="1"/>
      <protection hidden="1"/>
    </xf>
    <xf numFmtId="9" fontId="7" fillId="3" borderId="0" xfId="0" applyNumberFormat="1" applyFont="1" applyFill="1" applyAlignment="1" applyProtection="1">
      <alignment horizontal="center" vertical="center" wrapText="1"/>
      <protection hidden="1"/>
    </xf>
    <xf numFmtId="0" fontId="6" fillId="6" borderId="17" xfId="0" applyFont="1" applyFill="1" applyBorder="1" applyAlignment="1" applyProtection="1">
      <alignment horizontal="center" vertical="center" wrapText="1"/>
      <protection hidden="1"/>
    </xf>
    <xf numFmtId="166" fontId="6" fillId="0" borderId="0" xfId="0" applyNumberFormat="1" applyFont="1" applyAlignment="1" applyProtection="1">
      <alignment horizontal="center" vertical="center" wrapText="1"/>
      <protection hidden="1"/>
    </xf>
    <xf numFmtId="0" fontId="3" fillId="0" borderId="9" xfId="0" applyFont="1" applyBorder="1" applyAlignment="1" applyProtection="1">
      <alignment horizontal="center" vertical="center" wrapText="1"/>
      <protection hidden="1"/>
    </xf>
    <xf numFmtId="3" fontId="4" fillId="6" borderId="1" xfId="0" applyNumberFormat="1" applyFont="1" applyFill="1" applyBorder="1" applyAlignment="1" applyProtection="1">
      <alignment horizontal="center" vertical="center" wrapText="1"/>
      <protection hidden="1"/>
    </xf>
    <xf numFmtId="3" fontId="4" fillId="6" borderId="4" xfId="0" applyNumberFormat="1" applyFont="1" applyFill="1" applyBorder="1" applyAlignment="1" applyProtection="1">
      <alignment horizontal="center" vertical="center" wrapText="1"/>
      <protection hidden="1"/>
    </xf>
    <xf numFmtId="3" fontId="7" fillId="6" borderId="4" xfId="0" applyNumberFormat="1" applyFont="1" applyFill="1" applyBorder="1" applyAlignment="1" applyProtection="1">
      <alignment horizontal="center" vertical="center" wrapText="1"/>
      <protection hidden="1"/>
    </xf>
    <xf numFmtId="3" fontId="5" fillId="6" borderId="31" xfId="0" applyNumberFormat="1" applyFont="1" applyFill="1" applyBorder="1" applyAlignment="1" applyProtection="1">
      <alignment horizontal="center" vertical="center" wrapText="1"/>
      <protection hidden="1"/>
    </xf>
    <xf numFmtId="166" fontId="4" fillId="0" borderId="0" xfId="0" applyNumberFormat="1" applyFont="1" applyAlignment="1" applyProtection="1">
      <alignment horizontal="center" vertical="center" wrapText="1"/>
      <protection hidden="1"/>
    </xf>
    <xf numFmtId="165" fontId="4" fillId="2" borderId="0" xfId="2" applyNumberFormat="1" applyFont="1" applyFill="1" applyBorder="1" applyAlignment="1" applyProtection="1">
      <alignment horizontal="center" vertical="center" wrapText="1"/>
      <protection hidden="1"/>
    </xf>
    <xf numFmtId="3" fontId="4" fillId="6" borderId="27" xfId="0" applyNumberFormat="1" applyFont="1" applyFill="1" applyBorder="1" applyAlignment="1" applyProtection="1">
      <alignment horizontal="center" vertical="center" wrapText="1"/>
      <protection hidden="1"/>
    </xf>
    <xf numFmtId="3" fontId="4" fillId="6" borderId="28" xfId="0" applyNumberFormat="1" applyFont="1" applyFill="1" applyBorder="1" applyAlignment="1" applyProtection="1">
      <alignment horizontal="center" vertical="center" wrapText="1"/>
      <protection hidden="1"/>
    </xf>
    <xf numFmtId="3" fontId="7" fillId="6" borderId="28" xfId="0" applyNumberFormat="1" applyFont="1" applyFill="1" applyBorder="1" applyAlignment="1" applyProtection="1">
      <alignment horizontal="center" vertical="center" wrapText="1"/>
      <protection hidden="1"/>
    </xf>
    <xf numFmtId="3" fontId="4" fillId="6" borderId="29" xfId="0" applyNumberFormat="1" applyFont="1" applyFill="1" applyBorder="1" applyAlignment="1" applyProtection="1">
      <alignment horizontal="center" vertical="center" wrapText="1"/>
      <protection hidden="1"/>
    </xf>
    <xf numFmtId="3" fontId="4" fillId="6" borderId="2" xfId="0" applyNumberFormat="1" applyFont="1" applyFill="1" applyBorder="1" applyAlignment="1" applyProtection="1">
      <alignment horizontal="center" vertical="center" wrapText="1"/>
      <protection hidden="1"/>
    </xf>
    <xf numFmtId="3" fontId="4" fillId="6" borderId="3" xfId="0" applyNumberFormat="1" applyFont="1" applyFill="1" applyBorder="1" applyAlignment="1" applyProtection="1">
      <alignment horizontal="center" vertical="center" wrapText="1"/>
      <protection hidden="1"/>
    </xf>
    <xf numFmtId="3" fontId="7" fillId="6" borderId="3" xfId="0" applyNumberFormat="1" applyFont="1" applyFill="1" applyBorder="1" applyAlignment="1" applyProtection="1">
      <alignment horizontal="center" vertical="center" wrapText="1"/>
      <protection hidden="1"/>
    </xf>
    <xf numFmtId="3" fontId="4" fillId="6" borderId="32" xfId="0" applyNumberFormat="1" applyFont="1" applyFill="1" applyBorder="1" applyAlignment="1" applyProtection="1">
      <alignment horizontal="center" vertical="center" wrapText="1"/>
      <protection hidden="1"/>
    </xf>
    <xf numFmtId="3" fontId="4" fillId="6" borderId="25" xfId="0" applyNumberFormat="1" applyFont="1" applyFill="1" applyBorder="1" applyAlignment="1" applyProtection="1">
      <alignment horizontal="center" vertical="center" wrapText="1"/>
      <protection hidden="1"/>
    </xf>
    <xf numFmtId="3" fontId="4" fillId="6" borderId="5" xfId="0" applyNumberFormat="1" applyFont="1" applyFill="1" applyBorder="1" applyAlignment="1" applyProtection="1">
      <alignment horizontal="center" vertical="center" wrapText="1"/>
      <protection hidden="1"/>
    </xf>
    <xf numFmtId="3" fontId="7" fillId="6" borderId="5" xfId="0" applyNumberFormat="1" applyFont="1" applyFill="1" applyBorder="1" applyAlignment="1" applyProtection="1">
      <alignment horizontal="center" vertical="center" wrapText="1"/>
      <protection hidden="1"/>
    </xf>
    <xf numFmtId="3" fontId="4" fillId="6" borderId="26" xfId="0" applyNumberFormat="1" applyFont="1" applyFill="1" applyBorder="1" applyAlignment="1" applyProtection="1">
      <alignment horizontal="center" vertical="center" wrapText="1"/>
      <protection hidden="1"/>
    </xf>
    <xf numFmtId="0" fontId="4" fillId="0" borderId="36" xfId="0" applyFont="1" applyBorder="1" applyAlignment="1" applyProtection="1">
      <alignment horizontal="center" vertical="center" wrapText="1"/>
      <protection hidden="1"/>
    </xf>
    <xf numFmtId="3" fontId="4" fillId="0" borderId="4" xfId="0" applyNumberFormat="1" applyFont="1" applyBorder="1" applyAlignment="1" applyProtection="1">
      <alignment horizontal="center" vertical="center" wrapText="1"/>
      <protection hidden="1"/>
    </xf>
    <xf numFmtId="3" fontId="7" fillId="0" borderId="4" xfId="0" applyNumberFormat="1" applyFont="1" applyBorder="1" applyAlignment="1" applyProtection="1">
      <alignment horizontal="center" vertical="center" wrapText="1"/>
      <protection hidden="1"/>
    </xf>
    <xf numFmtId="3" fontId="4" fillId="0" borderId="31" xfId="0" applyNumberFormat="1" applyFont="1" applyBorder="1" applyAlignment="1" applyProtection="1">
      <alignment horizontal="center" vertical="center" wrapText="1"/>
      <protection hidden="1"/>
    </xf>
    <xf numFmtId="0" fontId="4" fillId="0" borderId="37" xfId="0" applyFont="1" applyBorder="1" applyAlignment="1" applyProtection="1">
      <alignment horizontal="center" vertical="center" wrapText="1"/>
      <protection hidden="1"/>
    </xf>
    <xf numFmtId="3" fontId="4" fillId="0" borderId="3" xfId="0" applyNumberFormat="1" applyFont="1" applyBorder="1" applyAlignment="1" applyProtection="1">
      <alignment horizontal="center" vertical="center" wrapText="1"/>
      <protection hidden="1"/>
    </xf>
    <xf numFmtId="3" fontId="7" fillId="0" borderId="3" xfId="0" applyNumberFormat="1" applyFont="1" applyBorder="1" applyAlignment="1" applyProtection="1">
      <alignment horizontal="center" vertical="center" wrapText="1"/>
      <protection hidden="1"/>
    </xf>
    <xf numFmtId="3" fontId="4" fillId="0" borderId="32" xfId="0" applyNumberFormat="1" applyFont="1" applyBorder="1" applyAlignment="1" applyProtection="1">
      <alignment horizontal="center" vertical="center" wrapText="1"/>
      <protection hidden="1"/>
    </xf>
    <xf numFmtId="3" fontId="4" fillId="0" borderId="5" xfId="0" applyNumberFormat="1" applyFont="1" applyBorder="1" applyAlignment="1" applyProtection="1">
      <alignment horizontal="center" vertical="center" wrapText="1"/>
      <protection hidden="1"/>
    </xf>
    <xf numFmtId="3" fontId="7" fillId="0" borderId="5" xfId="0" applyNumberFormat="1" applyFont="1" applyBorder="1" applyAlignment="1" applyProtection="1">
      <alignment horizontal="center" vertical="center" wrapText="1"/>
      <protection hidden="1"/>
    </xf>
    <xf numFmtId="3" fontId="4" fillId="0" borderId="26" xfId="0" applyNumberFormat="1" applyFont="1" applyBorder="1" applyAlignment="1" applyProtection="1">
      <alignment horizontal="center" vertical="center" wrapText="1"/>
      <protection hidden="1"/>
    </xf>
    <xf numFmtId="3" fontId="4" fillId="6" borderId="38" xfId="0" applyNumberFormat="1" applyFont="1" applyFill="1" applyBorder="1" applyAlignment="1" applyProtection="1">
      <alignment horizontal="center" vertical="center" wrapText="1"/>
      <protection hidden="1"/>
    </xf>
    <xf numFmtId="3" fontId="7" fillId="6" borderId="38" xfId="0" applyNumberFormat="1" applyFont="1" applyFill="1" applyBorder="1" applyAlignment="1" applyProtection="1">
      <alignment horizontal="center" vertical="center" wrapText="1"/>
      <protection hidden="1"/>
    </xf>
    <xf numFmtId="3" fontId="4" fillId="6" borderId="39" xfId="0" applyNumberFormat="1" applyFont="1" applyFill="1" applyBorder="1" applyAlignment="1" applyProtection="1">
      <alignment horizontal="center" vertical="center" wrapText="1"/>
      <protection hidden="1"/>
    </xf>
    <xf numFmtId="3" fontId="14" fillId="0" borderId="0" xfId="0" applyNumberFormat="1" applyFont="1" applyAlignment="1" applyProtection="1">
      <alignment vertical="center" wrapText="1"/>
      <protection hidden="1"/>
    </xf>
    <xf numFmtId="0" fontId="6" fillId="5" borderId="25" xfId="0" applyFont="1" applyFill="1" applyBorder="1" applyAlignment="1" applyProtection="1">
      <alignment horizontal="center" vertical="center" wrapText="1"/>
      <protection hidden="1"/>
    </xf>
    <xf numFmtId="3" fontId="5" fillId="0" borderId="5" xfId="0" applyNumberFormat="1" applyFont="1" applyBorder="1" applyAlignment="1" applyProtection="1">
      <alignment horizontal="center" vertical="center" wrapText="1"/>
      <protection hidden="1"/>
    </xf>
    <xf numFmtId="0" fontId="4" fillId="0" borderId="26" xfId="0" applyFont="1" applyBorder="1" applyAlignment="1" applyProtection="1">
      <alignment horizontal="center" vertical="center" wrapText="1"/>
      <protection hidden="1"/>
    </xf>
    <xf numFmtId="3" fontId="15" fillId="0" borderId="0" xfId="0" applyNumberFormat="1" applyFont="1" applyAlignment="1" applyProtection="1">
      <alignment vertical="center" wrapText="1"/>
      <protection hidden="1"/>
    </xf>
    <xf numFmtId="0" fontId="4" fillId="0" borderId="11" xfId="0" applyFont="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hidden="1"/>
    </xf>
    <xf numFmtId="0" fontId="0" fillId="0" borderId="0" xfId="0" applyAlignment="1">
      <alignment wrapText="1"/>
    </xf>
    <xf numFmtId="9" fontId="4" fillId="0" borderId="0" xfId="1" applyFont="1" applyBorder="1" applyAlignment="1" applyProtection="1">
      <alignment horizontal="center" vertical="center" wrapText="1"/>
      <protection hidden="1"/>
    </xf>
    <xf numFmtId="9" fontId="4" fillId="0" borderId="15" xfId="1" applyFont="1" applyBorder="1" applyAlignment="1" applyProtection="1">
      <alignment horizontal="center" vertical="center" wrapText="1"/>
      <protection hidden="1"/>
    </xf>
    <xf numFmtId="3" fontId="4" fillId="0" borderId="15" xfId="0" applyNumberFormat="1" applyFont="1" applyBorder="1" applyAlignment="1" applyProtection="1">
      <alignment horizontal="center" vertical="center" wrapText="1"/>
      <protection locked="0" hidden="1"/>
    </xf>
    <xf numFmtId="0" fontId="0" fillId="0" borderId="0" xfId="0" applyAlignment="1" applyProtection="1">
      <alignment wrapText="1"/>
      <protection hidden="1"/>
    </xf>
    <xf numFmtId="1" fontId="4" fillId="2" borderId="15" xfId="0" applyNumberFormat="1" applyFont="1" applyFill="1" applyBorder="1" applyAlignment="1" applyProtection="1">
      <alignment horizontal="center" vertical="center" wrapText="1"/>
      <protection locked="0" hidden="1"/>
    </xf>
    <xf numFmtId="0" fontId="16" fillId="5" borderId="1" xfId="0" applyFont="1" applyFill="1" applyBorder="1" applyAlignment="1" applyProtection="1">
      <alignment horizontal="center" vertical="center" wrapText="1"/>
      <protection hidden="1"/>
    </xf>
    <xf numFmtId="0" fontId="16" fillId="5" borderId="25" xfId="0" applyFont="1" applyFill="1" applyBorder="1" applyAlignment="1" applyProtection="1">
      <alignment horizontal="center" vertical="center" wrapText="1"/>
      <protection hidden="1"/>
    </xf>
    <xf numFmtId="3" fontId="15" fillId="0" borderId="0" xfId="0" applyNumberFormat="1" applyFont="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0" fontId="0" fillId="0" borderId="7"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0" fillId="0" borderId="9" xfId="0" applyBorder="1" applyAlignment="1" applyProtection="1">
      <alignment horizontal="center" vertical="center" wrapText="1"/>
      <protection hidden="1"/>
    </xf>
    <xf numFmtId="0" fontId="0" fillId="0" borderId="10" xfId="0" applyBorder="1" applyAlignment="1" applyProtection="1">
      <alignment horizontal="center" vertical="center" wrapText="1"/>
      <protection hidden="1"/>
    </xf>
    <xf numFmtId="0" fontId="24" fillId="0" borderId="40" xfId="3" applyFont="1" applyBorder="1" applyAlignment="1" applyProtection="1">
      <alignment horizontal="center" vertical="center" wrapText="1"/>
      <protection hidden="1"/>
    </xf>
    <xf numFmtId="0" fontId="24" fillId="0" borderId="41" xfId="3" applyFont="1" applyBorder="1" applyAlignment="1" applyProtection="1">
      <alignment horizontal="center" vertical="center" wrapText="1"/>
      <protection hidden="1"/>
    </xf>
    <xf numFmtId="0" fontId="25" fillId="0" borderId="41" xfId="3" applyFont="1" applyBorder="1" applyAlignment="1" applyProtection="1">
      <alignment horizontal="center" vertical="center" wrapText="1"/>
      <protection hidden="1"/>
    </xf>
    <xf numFmtId="0" fontId="22" fillId="0" borderId="42" xfId="3" applyFont="1" applyBorder="1" applyAlignment="1" applyProtection="1">
      <alignment horizontal="center" vertical="center" wrapText="1"/>
      <protection hidden="1"/>
    </xf>
    <xf numFmtId="0" fontId="22" fillId="0" borderId="43" xfId="3" applyFont="1" applyBorder="1" applyAlignment="1" applyProtection="1">
      <alignment horizontal="center" vertical="center" wrapText="1"/>
      <protection hidden="1"/>
    </xf>
    <xf numFmtId="0" fontId="22" fillId="0" borderId="44" xfId="3" applyFont="1" applyBorder="1" applyAlignment="1" applyProtection="1">
      <alignment horizontal="center" vertical="center" wrapText="1"/>
      <protection hidden="1"/>
    </xf>
    <xf numFmtId="0" fontId="0" fillId="0" borderId="11"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0" fontId="26" fillId="0" borderId="0" xfId="0" applyFont="1" applyAlignment="1" applyProtection="1">
      <alignment horizontal="left" vertical="center" wrapText="1"/>
      <protection hidden="1"/>
    </xf>
    <xf numFmtId="3" fontId="14" fillId="0" borderId="10" xfId="0" applyNumberFormat="1" applyFont="1" applyBorder="1" applyAlignment="1" applyProtection="1">
      <alignment vertical="center" wrapText="1"/>
      <protection hidden="1"/>
    </xf>
    <xf numFmtId="3" fontId="15" fillId="0" borderId="10" xfId="0" applyNumberFormat="1" applyFont="1" applyBorder="1" applyAlignment="1" applyProtection="1">
      <alignment vertical="center" wrapText="1"/>
      <protection hidden="1"/>
    </xf>
    <xf numFmtId="165" fontId="4" fillId="0" borderId="31" xfId="2" applyNumberFormat="1" applyFont="1" applyBorder="1" applyAlignment="1" applyProtection="1">
      <alignment horizontal="right" vertical="center" wrapText="1"/>
      <protection hidden="1"/>
    </xf>
    <xf numFmtId="164" fontId="7" fillId="3" borderId="32" xfId="0" applyNumberFormat="1" applyFont="1" applyFill="1" applyBorder="1" applyAlignment="1" applyProtection="1">
      <alignment horizontal="right" vertical="center" wrapText="1"/>
      <protection hidden="1"/>
    </xf>
    <xf numFmtId="1" fontId="4" fillId="2" borderId="32" xfId="0" applyNumberFormat="1" applyFont="1" applyFill="1" applyBorder="1" applyAlignment="1" applyProtection="1">
      <alignment horizontal="right" vertical="center" wrapText="1"/>
      <protection hidden="1"/>
    </xf>
    <xf numFmtId="165" fontId="4" fillId="2" borderId="26" xfId="2" applyNumberFormat="1" applyFont="1" applyFill="1" applyBorder="1" applyAlignment="1" applyProtection="1">
      <alignment horizontal="right" vertical="center" wrapText="1"/>
      <protection hidden="1"/>
    </xf>
    <xf numFmtId="0" fontId="11" fillId="4" borderId="6" xfId="0" applyFont="1" applyFill="1" applyBorder="1" applyAlignment="1" applyProtection="1">
      <alignment horizontal="center" vertical="center" wrapText="1"/>
      <protection hidden="1"/>
    </xf>
    <xf numFmtId="0" fontId="11" fillId="4" borderId="7" xfId="0" applyFont="1" applyFill="1" applyBorder="1" applyAlignment="1" applyProtection="1">
      <alignment horizontal="center" vertical="center" wrapText="1"/>
      <protection hidden="1"/>
    </xf>
    <xf numFmtId="0" fontId="11" fillId="4" borderId="8" xfId="0" applyFont="1" applyFill="1" applyBorder="1" applyAlignment="1" applyProtection="1">
      <alignment horizontal="center" vertical="center" wrapText="1"/>
      <protection hidden="1"/>
    </xf>
    <xf numFmtId="0" fontId="11" fillId="4" borderId="9" xfId="0" applyFont="1" applyFill="1" applyBorder="1" applyAlignment="1" applyProtection="1">
      <alignment horizontal="center" vertical="center" wrapText="1"/>
      <protection hidden="1"/>
    </xf>
    <xf numFmtId="0" fontId="11" fillId="4" borderId="0" xfId="0" applyFont="1" applyFill="1" applyAlignment="1" applyProtection="1">
      <alignment horizontal="center" vertical="center" wrapText="1"/>
      <protection hidden="1"/>
    </xf>
    <xf numFmtId="0" fontId="11" fillId="4" borderId="10" xfId="0" applyFont="1" applyFill="1" applyBorder="1" applyAlignment="1" applyProtection="1">
      <alignment horizontal="center" vertical="center" wrapText="1"/>
      <protection hidden="1"/>
    </xf>
    <xf numFmtId="0" fontId="11" fillId="4" borderId="11" xfId="0" applyFont="1" applyFill="1" applyBorder="1" applyAlignment="1" applyProtection="1">
      <alignment horizontal="center" vertical="center" wrapText="1"/>
      <protection hidden="1"/>
    </xf>
    <xf numFmtId="0" fontId="11" fillId="4" borderId="12" xfId="0" applyFont="1" applyFill="1" applyBorder="1" applyAlignment="1" applyProtection="1">
      <alignment horizontal="center" vertical="center" wrapText="1"/>
      <protection hidden="1"/>
    </xf>
    <xf numFmtId="0" fontId="11" fillId="4" borderId="13" xfId="0" applyFont="1" applyFill="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21" fillId="0" borderId="4" xfId="0" applyFont="1" applyBorder="1" applyAlignment="1" applyProtection="1">
      <alignment horizontal="center" vertical="center" wrapText="1"/>
      <protection locked="0" hidden="1"/>
    </xf>
    <xf numFmtId="0" fontId="21" fillId="0" borderId="31" xfId="0" applyFont="1" applyBorder="1" applyAlignment="1" applyProtection="1">
      <alignment horizontal="center" vertical="center" wrapText="1"/>
      <protection locked="0" hidden="1"/>
    </xf>
    <xf numFmtId="0" fontId="21" fillId="0" borderId="5" xfId="0" applyFont="1" applyBorder="1" applyAlignment="1" applyProtection="1">
      <alignment horizontal="center" vertical="center" wrapText="1"/>
      <protection hidden="1"/>
    </xf>
    <xf numFmtId="0" fontId="21" fillId="0" borderId="26" xfId="0" applyFont="1" applyBorder="1" applyAlignment="1" applyProtection="1">
      <alignment horizontal="center" vertical="center" wrapText="1"/>
      <protection hidden="1"/>
    </xf>
    <xf numFmtId="0" fontId="30" fillId="0" borderId="12" xfId="0" applyFont="1" applyBorder="1" applyAlignment="1" applyProtection="1">
      <alignment horizontal="right" vertical="center" wrapText="1"/>
      <protection hidden="1"/>
    </xf>
    <xf numFmtId="0" fontId="30" fillId="0" borderId="13" xfId="0" applyFont="1" applyBorder="1" applyAlignment="1" applyProtection="1">
      <alignment horizontal="right" vertical="center" wrapText="1"/>
      <protection hidden="1"/>
    </xf>
    <xf numFmtId="0" fontId="22" fillId="0" borderId="44" xfId="3" applyFont="1" applyBorder="1" applyAlignment="1" applyProtection="1">
      <alignment horizontal="center" vertical="center" wrapText="1"/>
      <protection hidden="1"/>
    </xf>
    <xf numFmtId="0" fontId="22" fillId="0" borderId="45" xfId="3" applyFont="1" applyBorder="1" applyAlignment="1" applyProtection="1">
      <alignment horizontal="center" vertical="center" wrapText="1"/>
      <protection hidden="1"/>
    </xf>
    <xf numFmtId="3" fontId="32" fillId="0" borderId="0" xfId="0" applyNumberFormat="1" applyFont="1" applyAlignment="1" applyProtection="1">
      <alignment horizontal="center" vertical="center" wrapText="1"/>
      <protection hidden="1"/>
    </xf>
    <xf numFmtId="3" fontId="33" fillId="0" borderId="0" xfId="0" applyNumberFormat="1" applyFont="1" applyAlignment="1" applyProtection="1">
      <alignment horizontal="center" vertical="center" wrapText="1"/>
      <protection hidden="1"/>
    </xf>
    <xf numFmtId="0" fontId="31" fillId="0" borderId="12" xfId="0" applyFont="1" applyBorder="1" applyAlignment="1" applyProtection="1">
      <alignment horizontal="right" vertical="center" wrapText="1"/>
      <protection hidden="1"/>
    </xf>
    <xf numFmtId="0" fontId="31" fillId="0" borderId="13" xfId="0" applyFont="1" applyBorder="1" applyAlignment="1" applyProtection="1">
      <alignment horizontal="right" vertical="center" wrapText="1"/>
      <protection hidden="1"/>
    </xf>
    <xf numFmtId="0" fontId="3" fillId="4" borderId="0" xfId="0" applyFont="1" applyFill="1" applyAlignment="1" applyProtection="1">
      <alignment horizontal="center" vertical="center" wrapText="1"/>
      <protection hidden="1"/>
    </xf>
    <xf numFmtId="0" fontId="6" fillId="4" borderId="23" xfId="0" applyFont="1" applyFill="1" applyBorder="1" applyAlignment="1" applyProtection="1">
      <alignment horizontal="center" vertical="center" wrapText="1"/>
      <protection hidden="1"/>
    </xf>
    <xf numFmtId="0" fontId="6" fillId="4" borderId="24" xfId="0" applyFont="1" applyFill="1" applyBorder="1" applyAlignment="1" applyProtection="1">
      <alignment horizontal="center" vertical="center" wrapText="1"/>
      <protection hidden="1"/>
    </xf>
    <xf numFmtId="0" fontId="6" fillId="4" borderId="14" xfId="0" applyFont="1" applyFill="1" applyBorder="1" applyAlignment="1" applyProtection="1">
      <alignment horizontal="center" vertical="center" wrapText="1"/>
      <protection hidden="1"/>
    </xf>
    <xf numFmtId="0" fontId="8" fillId="0" borderId="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18" fillId="0" borderId="7"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5" fillId="4" borderId="33" xfId="0" applyFont="1" applyFill="1" applyBorder="1" applyAlignment="1" applyProtection="1">
      <alignment horizontal="center" vertical="center" wrapText="1"/>
      <protection hidden="1"/>
    </xf>
    <xf numFmtId="0" fontId="5" fillId="4" borderId="34" xfId="0" applyFont="1" applyFill="1" applyBorder="1" applyAlignment="1" applyProtection="1">
      <alignment horizontal="center" vertical="center" wrapText="1"/>
      <protection hidden="1"/>
    </xf>
    <xf numFmtId="0" fontId="5" fillId="4" borderId="35" xfId="0" applyFont="1" applyFill="1" applyBorder="1" applyAlignment="1" applyProtection="1">
      <alignment horizontal="center" vertical="center" wrapText="1"/>
      <protection hidden="1"/>
    </xf>
    <xf numFmtId="0" fontId="6" fillId="4" borderId="6" xfId="0" applyFont="1" applyFill="1" applyBorder="1" applyAlignment="1" applyProtection="1">
      <alignment horizontal="center" vertical="center" wrapText="1"/>
      <protection hidden="1"/>
    </xf>
    <xf numFmtId="0" fontId="6" fillId="4" borderId="7" xfId="0" applyFont="1" applyFill="1" applyBorder="1" applyAlignment="1" applyProtection="1">
      <alignment horizontal="center" vertical="center" wrapText="1"/>
      <protection hidden="1"/>
    </xf>
    <xf numFmtId="0" fontId="6" fillId="4" borderId="8" xfId="0" applyFont="1" applyFill="1" applyBorder="1" applyAlignment="1" applyProtection="1">
      <alignment horizontal="center" vertical="center" wrapText="1"/>
      <protection hidden="1"/>
    </xf>
    <xf numFmtId="3" fontId="14" fillId="0" borderId="0" xfId="0" applyNumberFormat="1" applyFont="1" applyAlignment="1" applyProtection="1">
      <alignment horizontal="center" vertical="center" wrapText="1"/>
      <protection hidden="1"/>
    </xf>
    <xf numFmtId="3" fontId="34" fillId="0" borderId="0" xfId="0" applyNumberFormat="1" applyFont="1" applyAlignment="1" applyProtection="1">
      <alignment horizontal="center" vertical="center" wrapText="1"/>
      <protection hidden="1"/>
    </xf>
  </cellXfs>
  <cellStyles count="4">
    <cellStyle name="Hipervínculo" xfId="3" builtinId="8"/>
    <cellStyle name="Millares" xfId="2" builtinId="3"/>
    <cellStyle name="Normal" xfId="0" builtinId="0"/>
    <cellStyle name="Porcentaje" xfId="1"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SEMESTRAL!A1"/><Relationship Id="rId2" Type="http://schemas.microsoft.com/office/2007/relationships/hdphoto" Target="../media/hdphoto1.wdp"/><Relationship Id="rId1" Type="http://schemas.openxmlformats.org/officeDocument/2006/relationships/image" Target="../media/image1.png"/><Relationship Id="rId5" Type="http://schemas.openxmlformats.org/officeDocument/2006/relationships/hyperlink" Target="#BIMESTRAL!A1"/><Relationship Id="rId4" Type="http://schemas.openxmlformats.org/officeDocument/2006/relationships/hyperlink" Target="#CICLOS!A1"/></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xdr:colOff>
      <xdr:row>1</xdr:row>
      <xdr:rowOff>171450</xdr:rowOff>
    </xdr:from>
    <xdr:to>
      <xdr:col>3</xdr:col>
      <xdr:colOff>25400</xdr:colOff>
      <xdr:row>5</xdr:row>
      <xdr:rowOff>50799</xdr:rowOff>
    </xdr:to>
    <xdr:pic>
      <xdr:nvPicPr>
        <xdr:cNvPr id="2" name="Imagen 1" descr="logo">
          <a:extLst>
            <a:ext uri="{FF2B5EF4-FFF2-40B4-BE49-F238E27FC236}">
              <a16:creationId xmlns:a16="http://schemas.microsoft.com/office/drawing/2014/main" id="{34BF700B-ADE1-439E-932D-2B54347BC15E}"/>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400000"/>
                  </a14:imgEffect>
                </a14:imgLayer>
              </a14:imgProps>
            </a:ext>
            <a:ext uri="{28A0092B-C50C-407E-A947-70E740481C1C}">
              <a14:useLocalDpi xmlns:a14="http://schemas.microsoft.com/office/drawing/2010/main" val="0"/>
            </a:ext>
          </a:extLst>
        </a:blip>
        <a:srcRect/>
        <a:stretch>
          <a:fillRect/>
        </a:stretch>
      </xdr:blipFill>
      <xdr:spPr bwMode="auto">
        <a:xfrm>
          <a:off x="412751" y="361950"/>
          <a:ext cx="2711449" cy="628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742950</xdr:colOff>
      <xdr:row>14</xdr:row>
      <xdr:rowOff>25400</xdr:rowOff>
    </xdr:from>
    <xdr:to>
      <xdr:col>2</xdr:col>
      <xdr:colOff>1885950</xdr:colOff>
      <xdr:row>18</xdr:row>
      <xdr:rowOff>82550</xdr:rowOff>
    </xdr:to>
    <xdr:sp macro="" textlink="">
      <xdr:nvSpPr>
        <xdr:cNvPr id="7" name="Elipse 6">
          <a:hlinkClick xmlns:r="http://schemas.openxmlformats.org/officeDocument/2006/relationships" r:id="rId3"/>
          <a:extLst>
            <a:ext uri="{FF2B5EF4-FFF2-40B4-BE49-F238E27FC236}">
              <a16:creationId xmlns:a16="http://schemas.microsoft.com/office/drawing/2014/main" id="{A1CCBEF4-4D89-F454-B0E1-A788DFA9A4E8}"/>
            </a:ext>
          </a:extLst>
        </xdr:cNvPr>
        <xdr:cNvSpPr/>
      </xdr:nvSpPr>
      <xdr:spPr>
        <a:xfrm>
          <a:off x="1155700" y="3930650"/>
          <a:ext cx="1143000" cy="844550"/>
        </a:xfrm>
        <a:prstGeom prst="ellipse">
          <a:avLst/>
        </a:prstGeom>
        <a:solidFill>
          <a:schemeClr val="tx1"/>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3</xdr:col>
      <xdr:colOff>609600</xdr:colOff>
      <xdr:row>14</xdr:row>
      <xdr:rowOff>19050</xdr:rowOff>
    </xdr:from>
    <xdr:to>
      <xdr:col>4</xdr:col>
      <xdr:colOff>571500</xdr:colOff>
      <xdr:row>18</xdr:row>
      <xdr:rowOff>76200</xdr:rowOff>
    </xdr:to>
    <xdr:sp macro="" textlink="">
      <xdr:nvSpPr>
        <xdr:cNvPr id="8" name="Elipse 7">
          <a:hlinkClick xmlns:r="http://schemas.openxmlformats.org/officeDocument/2006/relationships" r:id="rId4"/>
          <a:extLst>
            <a:ext uri="{FF2B5EF4-FFF2-40B4-BE49-F238E27FC236}">
              <a16:creationId xmlns:a16="http://schemas.microsoft.com/office/drawing/2014/main" id="{066174A0-6350-4E86-A2DE-BBE37F36A1CC}"/>
            </a:ext>
          </a:extLst>
        </xdr:cNvPr>
        <xdr:cNvSpPr/>
      </xdr:nvSpPr>
      <xdr:spPr>
        <a:xfrm>
          <a:off x="3708400" y="3924300"/>
          <a:ext cx="1143000" cy="844550"/>
        </a:xfrm>
        <a:prstGeom prst="ellipse">
          <a:avLst/>
        </a:prstGeom>
        <a:solidFill>
          <a:schemeClr val="tx1"/>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5</xdr:col>
      <xdr:colOff>577850</xdr:colOff>
      <xdr:row>14</xdr:row>
      <xdr:rowOff>38100</xdr:rowOff>
    </xdr:from>
    <xdr:to>
      <xdr:col>6</xdr:col>
      <xdr:colOff>539750</xdr:colOff>
      <xdr:row>18</xdr:row>
      <xdr:rowOff>95250</xdr:rowOff>
    </xdr:to>
    <xdr:sp macro="" textlink="">
      <xdr:nvSpPr>
        <xdr:cNvPr id="9" name="Elipse 8">
          <a:hlinkClick xmlns:r="http://schemas.openxmlformats.org/officeDocument/2006/relationships" r:id="rId5"/>
          <a:extLst>
            <a:ext uri="{FF2B5EF4-FFF2-40B4-BE49-F238E27FC236}">
              <a16:creationId xmlns:a16="http://schemas.microsoft.com/office/drawing/2014/main" id="{F2279D72-B05B-4EB7-8453-C6D1F51C3349}"/>
            </a:ext>
          </a:extLst>
        </xdr:cNvPr>
        <xdr:cNvSpPr/>
      </xdr:nvSpPr>
      <xdr:spPr>
        <a:xfrm>
          <a:off x="6038850" y="3943350"/>
          <a:ext cx="1143000" cy="844550"/>
        </a:xfrm>
        <a:prstGeom prst="ellipse">
          <a:avLst/>
        </a:prstGeom>
        <a:solidFill>
          <a:schemeClr val="tx1"/>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2</xdr:col>
      <xdr:colOff>2647950</xdr:colOff>
      <xdr:row>11</xdr:row>
      <xdr:rowOff>323850</xdr:rowOff>
    </xdr:from>
    <xdr:to>
      <xdr:col>6</xdr:col>
      <xdr:colOff>1060450</xdr:colOff>
      <xdr:row>11</xdr:row>
      <xdr:rowOff>869950</xdr:rowOff>
    </xdr:to>
    <xdr:sp macro="" textlink="">
      <xdr:nvSpPr>
        <xdr:cNvPr id="3" name="Rectángulo 2">
          <a:extLst>
            <a:ext uri="{FF2B5EF4-FFF2-40B4-BE49-F238E27FC236}">
              <a16:creationId xmlns:a16="http://schemas.microsoft.com/office/drawing/2014/main" id="{385C3942-41F2-C525-197E-BF49E7FA9975}"/>
            </a:ext>
          </a:extLst>
        </xdr:cNvPr>
        <xdr:cNvSpPr/>
      </xdr:nvSpPr>
      <xdr:spPr>
        <a:xfrm>
          <a:off x="3060700" y="2635250"/>
          <a:ext cx="4641850" cy="546100"/>
        </a:xfrm>
        <a:prstGeom prst="rect">
          <a:avLst/>
        </a:prstGeom>
        <a:noFill/>
        <a:ln>
          <a:solidFill>
            <a:schemeClr val="bg2">
              <a:lumMod val="90000"/>
            </a:schemeClr>
          </a:solidFill>
        </a:ln>
        <a:effectLst>
          <a:glow rad="63500">
            <a:schemeClr val="accent3">
              <a:satMod val="175000"/>
              <a:alpha val="40000"/>
            </a:schemeClr>
          </a:glo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1060450</xdr:colOff>
      <xdr:row>14</xdr:row>
      <xdr:rowOff>182032</xdr:rowOff>
    </xdr:from>
    <xdr:to>
      <xdr:col>2</xdr:col>
      <xdr:colOff>1587988</xdr:colOff>
      <xdr:row>17</xdr:row>
      <xdr:rowOff>114299</xdr:rowOff>
    </xdr:to>
    <xdr:sp macro="" textlink="">
      <xdr:nvSpPr>
        <xdr:cNvPr id="4" name="Flecha: hacia abajo 3">
          <a:hlinkClick xmlns:r="http://schemas.openxmlformats.org/officeDocument/2006/relationships" r:id="rId3"/>
          <a:extLst>
            <a:ext uri="{FF2B5EF4-FFF2-40B4-BE49-F238E27FC236}">
              <a16:creationId xmlns:a16="http://schemas.microsoft.com/office/drawing/2014/main" id="{686AC33D-5DC5-D0E7-E230-39F45EAB03BB}"/>
            </a:ext>
          </a:extLst>
        </xdr:cNvPr>
        <xdr:cNvSpPr/>
      </xdr:nvSpPr>
      <xdr:spPr>
        <a:xfrm>
          <a:off x="1473200" y="4087282"/>
          <a:ext cx="527538" cy="522817"/>
        </a:xfrm>
        <a:prstGeom prst="downArrow">
          <a:avLst/>
        </a:prstGeom>
        <a:solidFill>
          <a:schemeClr val="accent4"/>
        </a:solidFill>
        <a:ln>
          <a:solidFill>
            <a:schemeClr val="accent4"/>
          </a:solid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876300</xdr:colOff>
      <xdr:row>15</xdr:row>
      <xdr:rowOff>10582</xdr:rowOff>
    </xdr:from>
    <xdr:to>
      <xdr:col>6</xdr:col>
      <xdr:colOff>222738</xdr:colOff>
      <xdr:row>17</xdr:row>
      <xdr:rowOff>139699</xdr:rowOff>
    </xdr:to>
    <xdr:sp macro="" textlink="">
      <xdr:nvSpPr>
        <xdr:cNvPr id="5" name="Flecha: hacia abajo 4">
          <a:hlinkClick xmlns:r="http://schemas.openxmlformats.org/officeDocument/2006/relationships" r:id="rId5"/>
          <a:extLst>
            <a:ext uri="{FF2B5EF4-FFF2-40B4-BE49-F238E27FC236}">
              <a16:creationId xmlns:a16="http://schemas.microsoft.com/office/drawing/2014/main" id="{F9AE22A8-357D-4A0E-AA05-C051CCF389F4}"/>
            </a:ext>
          </a:extLst>
        </xdr:cNvPr>
        <xdr:cNvSpPr/>
      </xdr:nvSpPr>
      <xdr:spPr>
        <a:xfrm>
          <a:off x="6337300" y="4112682"/>
          <a:ext cx="527538" cy="522817"/>
        </a:xfrm>
        <a:prstGeom prst="downArrow">
          <a:avLst/>
        </a:prstGeom>
        <a:solidFill>
          <a:schemeClr val="accent4"/>
        </a:solidFill>
        <a:ln>
          <a:solidFill>
            <a:schemeClr val="accent4"/>
          </a:solid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933450</xdr:colOff>
      <xdr:row>15</xdr:row>
      <xdr:rowOff>4232</xdr:rowOff>
    </xdr:from>
    <xdr:to>
      <xdr:col>4</xdr:col>
      <xdr:colOff>279888</xdr:colOff>
      <xdr:row>17</xdr:row>
      <xdr:rowOff>133349</xdr:rowOff>
    </xdr:to>
    <xdr:sp macro="" textlink="">
      <xdr:nvSpPr>
        <xdr:cNvPr id="10" name="Flecha: hacia abajo 9">
          <a:hlinkClick xmlns:r="http://schemas.openxmlformats.org/officeDocument/2006/relationships" r:id="rId4"/>
          <a:extLst>
            <a:ext uri="{FF2B5EF4-FFF2-40B4-BE49-F238E27FC236}">
              <a16:creationId xmlns:a16="http://schemas.microsoft.com/office/drawing/2014/main" id="{DE1C23FD-5215-4F84-ADB7-2072B53C58C2}"/>
            </a:ext>
          </a:extLst>
        </xdr:cNvPr>
        <xdr:cNvSpPr/>
      </xdr:nvSpPr>
      <xdr:spPr>
        <a:xfrm>
          <a:off x="4032250" y="4106332"/>
          <a:ext cx="527538" cy="522817"/>
        </a:xfrm>
        <a:prstGeom prst="downArrow">
          <a:avLst/>
        </a:prstGeom>
        <a:solidFill>
          <a:schemeClr val="accent4"/>
        </a:solidFill>
        <a:ln>
          <a:solidFill>
            <a:schemeClr val="accent4"/>
          </a:solid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0</xdr:colOff>
      <xdr:row>5</xdr:row>
      <xdr:rowOff>64239</xdr:rowOff>
    </xdr:to>
    <xdr:pic>
      <xdr:nvPicPr>
        <xdr:cNvPr id="3" name="Imagen 2" descr="logo">
          <a:extLst>
            <a:ext uri="{FF2B5EF4-FFF2-40B4-BE49-F238E27FC236}">
              <a16:creationId xmlns:a16="http://schemas.microsoft.com/office/drawing/2014/main" id="{2CB08708-3E8B-493F-B817-55F867C3AE32}"/>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400000"/>
                  </a14:imgEffect>
                </a14:imgLayer>
              </a14:imgProps>
            </a:ext>
            <a:ext uri="{28A0092B-C50C-407E-A947-70E740481C1C}">
              <a14:useLocalDpi xmlns:a14="http://schemas.microsoft.com/office/drawing/2010/main" val="0"/>
            </a:ext>
          </a:extLst>
        </a:blip>
        <a:srcRect/>
        <a:stretch>
          <a:fillRect/>
        </a:stretch>
      </xdr:blipFill>
      <xdr:spPr bwMode="auto">
        <a:xfrm>
          <a:off x="304800" y="152400"/>
          <a:ext cx="0" cy="788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69573</xdr:colOff>
      <xdr:row>1</xdr:row>
      <xdr:rowOff>103530</xdr:rowOff>
    </xdr:from>
    <xdr:to>
      <xdr:col>2</xdr:col>
      <xdr:colOff>69573</xdr:colOff>
      <xdr:row>5</xdr:row>
      <xdr:rowOff>142369</xdr:rowOff>
    </xdr:to>
    <xdr:pic>
      <xdr:nvPicPr>
        <xdr:cNvPr id="4" name="Imagen 3" descr="logo">
          <a:extLst>
            <a:ext uri="{FF2B5EF4-FFF2-40B4-BE49-F238E27FC236}">
              <a16:creationId xmlns:a16="http://schemas.microsoft.com/office/drawing/2014/main" id="{EBDEF30C-B6ED-495A-BF76-A58C8BD14605}"/>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400000"/>
                  </a14:imgEffect>
                </a14:imgLayer>
              </a14:imgProps>
            </a:ext>
            <a:ext uri="{28A0092B-C50C-407E-A947-70E740481C1C}">
              <a14:useLocalDpi xmlns:a14="http://schemas.microsoft.com/office/drawing/2010/main" val="0"/>
            </a:ext>
          </a:extLst>
        </a:blip>
        <a:srcRect/>
        <a:stretch>
          <a:fillRect/>
        </a:stretch>
      </xdr:blipFill>
      <xdr:spPr bwMode="auto">
        <a:xfrm>
          <a:off x="371198" y="259105"/>
          <a:ext cx="3175" cy="7595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247650</xdr:colOff>
      <xdr:row>1</xdr:row>
      <xdr:rowOff>142875</xdr:rowOff>
    </xdr:from>
    <xdr:to>
      <xdr:col>3</xdr:col>
      <xdr:colOff>1341783</xdr:colOff>
      <xdr:row>6</xdr:row>
      <xdr:rowOff>16565</xdr:rowOff>
    </xdr:to>
    <xdr:pic>
      <xdr:nvPicPr>
        <xdr:cNvPr id="5" name="Imagen 4" descr="logo">
          <a:extLst>
            <a:ext uri="{FF2B5EF4-FFF2-40B4-BE49-F238E27FC236}">
              <a16:creationId xmlns:a16="http://schemas.microsoft.com/office/drawing/2014/main" id="{6D80AEC5-3BBA-4C7C-8920-A7E96CB75475}"/>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400000"/>
                  </a14:imgEffect>
                </a14:imgLayer>
              </a14:imgProps>
            </a:ext>
            <a:ext uri="{28A0092B-C50C-407E-A947-70E740481C1C}">
              <a14:useLocalDpi xmlns:a14="http://schemas.microsoft.com/office/drawing/2010/main" val="0"/>
            </a:ext>
          </a:extLst>
        </a:blip>
        <a:srcRect/>
        <a:stretch>
          <a:fillRect/>
        </a:stretch>
      </xdr:blipFill>
      <xdr:spPr bwMode="auto">
        <a:xfrm>
          <a:off x="545824" y="341658"/>
          <a:ext cx="2775502" cy="8344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244199</xdr:colOff>
      <xdr:row>1</xdr:row>
      <xdr:rowOff>113055</xdr:rowOff>
    </xdr:from>
    <xdr:to>
      <xdr:col>3</xdr:col>
      <xdr:colOff>1323975</xdr:colOff>
      <xdr:row>6</xdr:row>
      <xdr:rowOff>50800</xdr:rowOff>
    </xdr:to>
    <xdr:pic>
      <xdr:nvPicPr>
        <xdr:cNvPr id="2" name="Imagen 1" descr="logo">
          <a:extLst>
            <a:ext uri="{FF2B5EF4-FFF2-40B4-BE49-F238E27FC236}">
              <a16:creationId xmlns:a16="http://schemas.microsoft.com/office/drawing/2014/main" id="{EB54EF35-3C0E-45F4-A6C5-4B90545421CE}"/>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400000"/>
                  </a14:imgEffect>
                </a14:imgLayer>
              </a14:imgProps>
            </a:ext>
            <a:ext uri="{28A0092B-C50C-407E-A947-70E740481C1C}">
              <a14:useLocalDpi xmlns:a14="http://schemas.microsoft.com/office/drawing/2010/main" val="0"/>
            </a:ext>
          </a:extLst>
        </a:blip>
        <a:srcRect/>
        <a:stretch>
          <a:fillRect/>
        </a:stretch>
      </xdr:blipFill>
      <xdr:spPr bwMode="auto">
        <a:xfrm>
          <a:off x="548999" y="303555"/>
          <a:ext cx="2899051" cy="864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xdr:row>
      <xdr:rowOff>0</xdr:rowOff>
    </xdr:from>
    <xdr:to>
      <xdr:col>2</xdr:col>
      <xdr:colOff>0</xdr:colOff>
      <xdr:row>5</xdr:row>
      <xdr:rowOff>86464</xdr:rowOff>
    </xdr:to>
    <xdr:pic>
      <xdr:nvPicPr>
        <xdr:cNvPr id="3" name="Imagen 2" descr="logo">
          <a:extLst>
            <a:ext uri="{FF2B5EF4-FFF2-40B4-BE49-F238E27FC236}">
              <a16:creationId xmlns:a16="http://schemas.microsoft.com/office/drawing/2014/main" id="{B45D34E6-ACE4-486A-B8A4-C423940110F3}"/>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400000"/>
                  </a14:imgEffect>
                </a14:imgLayer>
              </a14:imgProps>
            </a:ext>
            <a:ext uri="{28A0092B-C50C-407E-A947-70E740481C1C}">
              <a14:useLocalDpi xmlns:a14="http://schemas.microsoft.com/office/drawing/2010/main" val="0"/>
            </a:ext>
          </a:extLst>
        </a:blip>
        <a:srcRect/>
        <a:stretch>
          <a:fillRect/>
        </a:stretch>
      </xdr:blipFill>
      <xdr:spPr bwMode="auto">
        <a:xfrm>
          <a:off x="609600" y="190500"/>
          <a:ext cx="0" cy="8103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69573</xdr:colOff>
      <xdr:row>1</xdr:row>
      <xdr:rowOff>103530</xdr:rowOff>
    </xdr:from>
    <xdr:to>
      <xdr:col>2</xdr:col>
      <xdr:colOff>69573</xdr:colOff>
      <xdr:row>5</xdr:row>
      <xdr:rowOff>164594</xdr:rowOff>
    </xdr:to>
    <xdr:pic>
      <xdr:nvPicPr>
        <xdr:cNvPr id="4" name="Imagen 3" descr="logo">
          <a:extLst>
            <a:ext uri="{FF2B5EF4-FFF2-40B4-BE49-F238E27FC236}">
              <a16:creationId xmlns:a16="http://schemas.microsoft.com/office/drawing/2014/main" id="{0681E116-EC87-4818-A3BA-88785DF0E6F5}"/>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400000"/>
                  </a14:imgEffect>
                </a14:imgLayer>
              </a14:imgProps>
            </a:ext>
            <a:ext uri="{28A0092B-C50C-407E-A947-70E740481C1C}">
              <a14:useLocalDpi xmlns:a14="http://schemas.microsoft.com/office/drawing/2010/main" val="0"/>
            </a:ext>
          </a:extLst>
        </a:blip>
        <a:srcRect/>
        <a:stretch>
          <a:fillRect/>
        </a:stretch>
      </xdr:blipFill>
      <xdr:spPr bwMode="auto">
        <a:xfrm>
          <a:off x="675998" y="297205"/>
          <a:ext cx="3175" cy="7817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0</xdr:colOff>
      <xdr:row>5</xdr:row>
      <xdr:rowOff>76939</xdr:rowOff>
    </xdr:to>
    <xdr:pic>
      <xdr:nvPicPr>
        <xdr:cNvPr id="3" name="Imagen 2" descr="logo">
          <a:extLst>
            <a:ext uri="{FF2B5EF4-FFF2-40B4-BE49-F238E27FC236}">
              <a16:creationId xmlns:a16="http://schemas.microsoft.com/office/drawing/2014/main" id="{0A633911-9A09-4D2A-B666-12203FAC562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400000"/>
                  </a14:imgEffect>
                </a14:imgLayer>
              </a14:imgProps>
            </a:ext>
            <a:ext uri="{28A0092B-C50C-407E-A947-70E740481C1C}">
              <a14:useLocalDpi xmlns:a14="http://schemas.microsoft.com/office/drawing/2010/main" val="0"/>
            </a:ext>
          </a:extLst>
        </a:blip>
        <a:srcRect/>
        <a:stretch>
          <a:fillRect/>
        </a:stretch>
      </xdr:blipFill>
      <xdr:spPr bwMode="auto">
        <a:xfrm>
          <a:off x="609600" y="190500"/>
          <a:ext cx="0" cy="800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69573</xdr:colOff>
      <xdr:row>1</xdr:row>
      <xdr:rowOff>103530</xdr:rowOff>
    </xdr:from>
    <xdr:to>
      <xdr:col>2</xdr:col>
      <xdr:colOff>69573</xdr:colOff>
      <xdr:row>5</xdr:row>
      <xdr:rowOff>155069</xdr:rowOff>
    </xdr:to>
    <xdr:pic>
      <xdr:nvPicPr>
        <xdr:cNvPr id="4" name="Imagen 3" descr="logo">
          <a:extLst>
            <a:ext uri="{FF2B5EF4-FFF2-40B4-BE49-F238E27FC236}">
              <a16:creationId xmlns:a16="http://schemas.microsoft.com/office/drawing/2014/main" id="{2942BD14-F676-49EF-B48F-A7B27CFF7A4A}"/>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400000"/>
                  </a14:imgEffect>
                </a14:imgLayer>
              </a14:imgProps>
            </a:ext>
            <a:ext uri="{28A0092B-C50C-407E-A947-70E740481C1C}">
              <a14:useLocalDpi xmlns:a14="http://schemas.microsoft.com/office/drawing/2010/main" val="0"/>
            </a:ext>
          </a:extLst>
        </a:blip>
        <a:srcRect/>
        <a:stretch>
          <a:fillRect/>
        </a:stretch>
      </xdr:blipFill>
      <xdr:spPr bwMode="auto">
        <a:xfrm>
          <a:off x="675998" y="297205"/>
          <a:ext cx="0" cy="772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241300</xdr:colOff>
      <xdr:row>1</xdr:row>
      <xdr:rowOff>101600</xdr:rowOff>
    </xdr:from>
    <xdr:to>
      <xdr:col>3</xdr:col>
      <xdr:colOff>1291431</xdr:colOff>
      <xdr:row>6</xdr:row>
      <xdr:rowOff>32995</xdr:rowOff>
    </xdr:to>
    <xdr:pic>
      <xdr:nvPicPr>
        <xdr:cNvPr id="5" name="Imagen 4" descr="logo">
          <a:extLst>
            <a:ext uri="{FF2B5EF4-FFF2-40B4-BE49-F238E27FC236}">
              <a16:creationId xmlns:a16="http://schemas.microsoft.com/office/drawing/2014/main" id="{F38A0811-3D4A-463A-9B51-639FC866231D}"/>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400000"/>
                  </a14:imgEffect>
                </a14:imgLayer>
              </a14:imgProps>
            </a:ext>
            <a:ext uri="{28A0092B-C50C-407E-A947-70E740481C1C}">
              <a14:useLocalDpi xmlns:a14="http://schemas.microsoft.com/office/drawing/2010/main" val="0"/>
            </a:ext>
          </a:extLst>
        </a:blip>
        <a:srcRect/>
        <a:stretch>
          <a:fillRect/>
        </a:stretch>
      </xdr:blipFill>
      <xdr:spPr bwMode="auto">
        <a:xfrm>
          <a:off x="546100" y="292100"/>
          <a:ext cx="2899051" cy="864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6BD82-2FAF-4405-8C46-2436EF33242E}">
  <dimension ref="A1:K46"/>
  <sheetViews>
    <sheetView showGridLines="0" tabSelected="1" zoomScaleNormal="100" workbookViewId="0">
      <selection activeCell="D12" sqref="D12:G12"/>
    </sheetView>
  </sheetViews>
  <sheetFormatPr baseColWidth="10" defaultColWidth="0" defaultRowHeight="15" zeroHeight="1" x14ac:dyDescent="0.25"/>
  <cols>
    <col min="1" max="1" width="2.7109375" style="109" customWidth="1"/>
    <col min="2" max="2" width="3.140625" style="109" customWidth="1"/>
    <col min="3" max="3" width="38.42578125" style="109" customWidth="1"/>
    <col min="4" max="7" width="16.85546875" style="109" customWidth="1"/>
    <col min="8" max="8" width="3.140625" style="109" customWidth="1"/>
    <col min="9" max="9" width="2.7109375" style="109" customWidth="1"/>
    <col min="10" max="16384" width="10.85546875" style="109" hidden="1"/>
  </cols>
  <sheetData>
    <row r="1" spans="2:8" ht="15.75" thickBot="1" x14ac:dyDescent="0.3"/>
    <row r="2" spans="2:8" ht="15.75" thickBot="1" x14ac:dyDescent="0.3">
      <c r="B2" s="110"/>
      <c r="C2" s="111"/>
      <c r="D2" s="111"/>
      <c r="E2" s="111"/>
      <c r="F2" s="111"/>
      <c r="G2" s="111"/>
      <c r="H2" s="112"/>
    </row>
    <row r="3" spans="2:8" x14ac:dyDescent="0.25">
      <c r="B3" s="113"/>
      <c r="D3" s="130" t="s">
        <v>0</v>
      </c>
      <c r="E3" s="131"/>
      <c r="F3" s="131"/>
      <c r="G3" s="132"/>
      <c r="H3" s="114"/>
    </row>
    <row r="4" spans="2:8" x14ac:dyDescent="0.25">
      <c r="B4" s="113"/>
      <c r="D4" s="133" t="s">
        <v>178</v>
      </c>
      <c r="E4" s="134"/>
      <c r="F4" s="134"/>
      <c r="G4" s="135"/>
      <c r="H4" s="114"/>
    </row>
    <row r="5" spans="2:8" ht="15.75" thickBot="1" x14ac:dyDescent="0.3">
      <c r="B5" s="113"/>
      <c r="D5" s="136" t="s">
        <v>5</v>
      </c>
      <c r="E5" s="137"/>
      <c r="F5" s="137"/>
      <c r="G5" s="138"/>
      <c r="H5" s="114"/>
    </row>
    <row r="6" spans="2:8" x14ac:dyDescent="0.25">
      <c r="B6" s="113"/>
      <c r="H6" s="114"/>
    </row>
    <row r="7" spans="2:8" ht="15.75" thickBot="1" x14ac:dyDescent="0.3">
      <c r="B7" s="113"/>
      <c r="H7" s="114"/>
    </row>
    <row r="8" spans="2:8" ht="33.6" customHeight="1" x14ac:dyDescent="0.25">
      <c r="B8" s="113"/>
      <c r="C8" s="105" t="s">
        <v>234</v>
      </c>
      <c r="D8" s="140" t="s">
        <v>115</v>
      </c>
      <c r="E8" s="140"/>
      <c r="F8" s="140"/>
      <c r="G8" s="141"/>
      <c r="H8" s="114"/>
    </row>
    <row r="9" spans="2:8" ht="16.5" thickBot="1" x14ac:dyDescent="0.3">
      <c r="B9" s="113"/>
      <c r="C9" s="106" t="s">
        <v>179</v>
      </c>
      <c r="D9" s="142" t="str">
        <f>_xlfn.XLOOKUP(D8,PROGRAMAS!B:B,PROGRAMAS!E:E,"No encontrado")</f>
        <v>2 Semestres</v>
      </c>
      <c r="E9" s="142"/>
      <c r="F9" s="142"/>
      <c r="G9" s="143"/>
      <c r="H9" s="114"/>
    </row>
    <row r="10" spans="2:8" x14ac:dyDescent="0.25">
      <c r="B10" s="113"/>
      <c r="H10" s="114"/>
    </row>
    <row r="11" spans="2:8" x14ac:dyDescent="0.25">
      <c r="B11" s="113"/>
      <c r="H11" s="114"/>
    </row>
    <row r="12" spans="2:8" ht="99" x14ac:dyDescent="0.25">
      <c r="B12" s="113"/>
      <c r="C12" s="123" t="s">
        <v>241</v>
      </c>
      <c r="D12" s="139" t="s">
        <v>180</v>
      </c>
      <c r="E12" s="139"/>
      <c r="F12" s="139"/>
      <c r="G12" s="139"/>
      <c r="H12" s="114"/>
    </row>
    <row r="13" spans="2:8" ht="15.75" thickBot="1" x14ac:dyDescent="0.3">
      <c r="B13" s="113"/>
      <c r="H13" s="114"/>
    </row>
    <row r="14" spans="2:8" ht="16.5" thickTop="1" x14ac:dyDescent="0.25">
      <c r="B14" s="113"/>
      <c r="C14" s="115" t="s">
        <v>238</v>
      </c>
      <c r="D14" s="115" t="s">
        <v>239</v>
      </c>
      <c r="E14" s="116"/>
      <c r="F14" s="115" t="s">
        <v>240</v>
      </c>
      <c r="G14" s="117"/>
      <c r="H14" s="114"/>
    </row>
    <row r="15" spans="2:8" ht="15.75" x14ac:dyDescent="0.25">
      <c r="B15" s="113"/>
      <c r="C15" s="118"/>
      <c r="D15" s="118"/>
      <c r="E15" s="119"/>
      <c r="F15" s="118"/>
      <c r="G15" s="119"/>
      <c r="H15" s="114"/>
    </row>
    <row r="16" spans="2:8" ht="15.75" x14ac:dyDescent="0.25">
      <c r="B16" s="113"/>
      <c r="C16" s="118"/>
      <c r="D16" s="118"/>
      <c r="E16" s="119"/>
      <c r="F16" s="118"/>
      <c r="G16" s="119"/>
      <c r="H16" s="114"/>
    </row>
    <row r="17" spans="2:11" ht="15.75" x14ac:dyDescent="0.25">
      <c r="B17" s="113"/>
      <c r="C17" s="118"/>
      <c r="D17" s="118"/>
      <c r="E17" s="119"/>
      <c r="F17" s="118"/>
      <c r="G17" s="119"/>
      <c r="H17" s="114"/>
    </row>
    <row r="18" spans="2:11" ht="15.75" x14ac:dyDescent="0.25">
      <c r="B18" s="113"/>
      <c r="C18" s="118"/>
      <c r="D18" s="118"/>
      <c r="E18" s="119"/>
      <c r="F18" s="118"/>
      <c r="G18" s="119"/>
      <c r="H18" s="114"/>
    </row>
    <row r="19" spans="2:11" ht="15.75" x14ac:dyDescent="0.25">
      <c r="B19" s="113"/>
      <c r="C19" s="118"/>
      <c r="D19" s="118"/>
      <c r="E19" s="119"/>
      <c r="F19" s="118"/>
      <c r="G19" s="119"/>
      <c r="H19" s="114"/>
    </row>
    <row r="20" spans="2:11" ht="16.5" thickBot="1" x14ac:dyDescent="0.3">
      <c r="B20" s="113"/>
      <c r="C20" s="120" t="s">
        <v>235</v>
      </c>
      <c r="D20" s="146" t="s">
        <v>236</v>
      </c>
      <c r="E20" s="147"/>
      <c r="F20" s="146" t="s">
        <v>237</v>
      </c>
      <c r="G20" s="147"/>
      <c r="H20" s="114"/>
    </row>
    <row r="21" spans="2:11" ht="15.75" thickTop="1" x14ac:dyDescent="0.25">
      <c r="B21" s="113"/>
      <c r="H21" s="114"/>
    </row>
    <row r="22" spans="2:11" ht="83.25" customHeight="1" x14ac:dyDescent="0.25">
      <c r="B22" s="113"/>
      <c r="C22" s="166" t="s">
        <v>243</v>
      </c>
      <c r="D22" s="166"/>
      <c r="E22" s="166"/>
      <c r="F22" s="166"/>
      <c r="G22" s="166"/>
      <c r="H22" s="124"/>
      <c r="I22" s="92"/>
      <c r="J22" s="92"/>
      <c r="K22" s="92"/>
    </row>
    <row r="23" spans="2:11" ht="43.5" customHeight="1" x14ac:dyDescent="0.25">
      <c r="B23" s="113"/>
      <c r="C23" s="149" t="s">
        <v>12</v>
      </c>
      <c r="D23" s="149"/>
      <c r="E23" s="149"/>
      <c r="F23" s="149"/>
      <c r="G23" s="149"/>
      <c r="H23" s="125"/>
      <c r="I23" s="96"/>
      <c r="J23" s="96"/>
      <c r="K23" s="96"/>
    </row>
    <row r="24" spans="2:11" x14ac:dyDescent="0.25">
      <c r="B24" s="113"/>
      <c r="H24" s="114"/>
    </row>
    <row r="25" spans="2:11" ht="15.75" thickBot="1" x14ac:dyDescent="0.3">
      <c r="B25" s="121"/>
      <c r="C25" s="122"/>
      <c r="D25" s="122"/>
      <c r="E25" s="144" t="s">
        <v>244</v>
      </c>
      <c r="F25" s="144"/>
      <c r="G25" s="144"/>
      <c r="H25" s="145"/>
    </row>
    <row r="26" spans="2:11" x14ac:dyDescent="0.25"/>
    <row r="33" s="109" customFormat="1" hidden="1" x14ac:dyDescent="0.25"/>
    <row r="34" s="109" customFormat="1" hidden="1" x14ac:dyDescent="0.25"/>
    <row r="35" s="109" customFormat="1" hidden="1" x14ac:dyDescent="0.25"/>
    <row r="36" s="109" customFormat="1" hidden="1" x14ac:dyDescent="0.25"/>
    <row r="37" s="109" customFormat="1" hidden="1" x14ac:dyDescent="0.25"/>
    <row r="38" s="109" customFormat="1" hidden="1" x14ac:dyDescent="0.25"/>
    <row r="39" s="109" customFormat="1" hidden="1" x14ac:dyDescent="0.25"/>
    <row r="40" s="109" customFormat="1" hidden="1" x14ac:dyDescent="0.25"/>
    <row r="41" s="109" customFormat="1" hidden="1" x14ac:dyDescent="0.25"/>
    <row r="42" s="109" customFormat="1" hidden="1" x14ac:dyDescent="0.25"/>
    <row r="43" s="109" customFormat="1" hidden="1" x14ac:dyDescent="0.25"/>
    <row r="44" s="109" customFormat="1" hidden="1" x14ac:dyDescent="0.25"/>
    <row r="45" s="109" customFormat="1" hidden="1" x14ac:dyDescent="0.25"/>
    <row r="46" s="109" customFormat="1" hidden="1" x14ac:dyDescent="0.25"/>
  </sheetData>
  <sheetProtection algorithmName="SHA-512" hashValue="5c/cQMgon3CzdMtlyFu+2yVUxMQUn90lUJoMllDXAjXdP5FYeyxgnTMD7w+nN1wgJDzVe1eCny9AhQ4p2aJ/rA==" saltValue="XV6t71uR7az+PRxl0hFenA==" spinCount="100000" sheet="1" objects="1" scenarios="1"/>
  <mergeCells count="11">
    <mergeCell ref="E25:H25"/>
    <mergeCell ref="D20:E20"/>
    <mergeCell ref="F20:G20"/>
    <mergeCell ref="C22:G22"/>
    <mergeCell ref="C23:G23"/>
    <mergeCell ref="D3:G3"/>
    <mergeCell ref="D4:G4"/>
    <mergeCell ref="D5:G5"/>
    <mergeCell ref="D12:G12"/>
    <mergeCell ref="D8:G8"/>
    <mergeCell ref="D9:G9"/>
  </mergeCells>
  <hyperlinks>
    <hyperlink ref="C14:C20" location="SEMESTRAL!A1" display="SEMESTRAL!A1" xr:uid="{27442A33-D587-4F55-9217-9BC5739E0E32}"/>
    <hyperlink ref="D14:E20" location="CICLOS!A1" display="CICLOS!A1" xr:uid="{D2C1E27B-93C6-4B97-A894-006407BA7289}"/>
    <hyperlink ref="F14:G20" location="BIMESTRAL!A1" display="BIMESTRAL!A1" xr:uid="{A648BBED-C53D-4C53-BD10-1DBA044C9C86}"/>
  </hyperlink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7113E72-B62E-4C4F-B5D5-C38CF3121243}">
          <x14:formula1>
            <xm:f>PROGRAMAS!$B$3:$B$110</xm:f>
          </x14:formula1>
          <xm:sqref>D8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60538-2E0F-4805-95AF-EFB69F218728}">
  <dimension ref="A1:Q80"/>
  <sheetViews>
    <sheetView showGridLines="0" topLeftCell="A7" zoomScale="115" zoomScaleNormal="115" workbookViewId="0">
      <selection activeCell="C16" sqref="C16:D17"/>
    </sheetView>
  </sheetViews>
  <sheetFormatPr baseColWidth="10" defaultColWidth="0" defaultRowHeight="15" zeroHeight="1" outlineLevelRow="1" x14ac:dyDescent="0.25"/>
  <cols>
    <col min="1" max="2" width="4.42578125" style="103" customWidth="1"/>
    <col min="3" max="3" width="20.7109375" style="103" bestFit="1" customWidth="1"/>
    <col min="4" max="4" width="25.5703125" style="103" customWidth="1"/>
    <col min="5" max="5" width="6.5703125" style="103" customWidth="1"/>
    <col min="6" max="6" width="10" style="103" bestFit="1" customWidth="1"/>
    <col min="7" max="11" width="14.140625" style="103" customWidth="1"/>
    <col min="12" max="13" width="4.42578125" style="103" customWidth="1"/>
    <col min="14" max="14" width="10.85546875" style="103" hidden="1" customWidth="1"/>
    <col min="15" max="15" width="17.42578125" style="103" hidden="1" customWidth="1"/>
    <col min="16" max="16" width="10.140625" style="103" hidden="1" customWidth="1"/>
    <col min="17" max="16384" width="10.85546875" style="103" hidden="1"/>
  </cols>
  <sheetData>
    <row r="1" spans="1:17" ht="15.75" thickBot="1" x14ac:dyDescent="0.3">
      <c r="A1" s="11"/>
      <c r="B1" s="11"/>
      <c r="C1" s="11"/>
      <c r="D1" s="11"/>
      <c r="E1" s="11"/>
      <c r="F1" s="11"/>
      <c r="G1" s="11"/>
      <c r="H1" s="11"/>
      <c r="I1" s="11"/>
      <c r="J1" s="11"/>
      <c r="K1" s="11"/>
      <c r="L1" s="11"/>
      <c r="M1" s="11"/>
      <c r="N1" s="11"/>
      <c r="O1" s="11"/>
      <c r="P1" s="11"/>
      <c r="Q1" s="11"/>
    </row>
    <row r="2" spans="1:17" x14ac:dyDescent="0.25">
      <c r="A2" s="11"/>
      <c r="B2" s="35"/>
      <c r="C2" s="36"/>
      <c r="D2" s="36"/>
      <c r="E2" s="36"/>
      <c r="F2" s="36"/>
      <c r="G2" s="36"/>
      <c r="H2" s="36"/>
      <c r="I2" s="36"/>
      <c r="J2" s="36"/>
      <c r="K2" s="36"/>
      <c r="L2" s="37"/>
      <c r="M2" s="11"/>
      <c r="N2" s="11"/>
      <c r="O2" s="11"/>
      <c r="P2" s="11"/>
      <c r="Q2" s="11"/>
    </row>
    <row r="3" spans="1:17" x14ac:dyDescent="0.25">
      <c r="A3" s="11"/>
      <c r="B3" s="10"/>
      <c r="C3" s="152" t="s">
        <v>231</v>
      </c>
      <c r="D3" s="152"/>
      <c r="E3" s="152"/>
      <c r="F3" s="152"/>
      <c r="G3" s="152"/>
      <c r="H3" s="152"/>
      <c r="I3" s="152"/>
      <c r="J3" s="152"/>
      <c r="K3" s="152"/>
      <c r="L3" s="12"/>
      <c r="M3" s="11"/>
      <c r="N3" s="11"/>
      <c r="O3" s="11"/>
      <c r="P3" s="11"/>
      <c r="Q3" s="11"/>
    </row>
    <row r="4" spans="1:17" x14ac:dyDescent="0.25">
      <c r="A4" s="11"/>
      <c r="B4" s="10"/>
      <c r="C4" s="152" t="s">
        <v>232</v>
      </c>
      <c r="D4" s="152"/>
      <c r="E4" s="152"/>
      <c r="F4" s="152"/>
      <c r="G4" s="152"/>
      <c r="H4" s="152"/>
      <c r="I4" s="152"/>
      <c r="J4" s="152"/>
      <c r="K4" s="152"/>
      <c r="L4" s="12"/>
      <c r="M4" s="11"/>
      <c r="N4" s="11"/>
      <c r="O4" s="11"/>
      <c r="P4" s="11"/>
      <c r="Q4" s="11"/>
    </row>
    <row r="5" spans="1:17" ht="15.75" thickBot="1" x14ac:dyDescent="0.3">
      <c r="A5" s="11"/>
      <c r="B5" s="10"/>
      <c r="C5" s="11"/>
      <c r="D5" s="11"/>
      <c r="E5" s="11"/>
      <c r="F5" s="11"/>
      <c r="G5" s="11"/>
      <c r="H5" s="11"/>
      <c r="I5" s="11"/>
      <c r="J5" s="11"/>
      <c r="K5" s="11"/>
      <c r="L5" s="12"/>
      <c r="M5" s="11"/>
      <c r="N5" s="11"/>
      <c r="O5" s="11"/>
      <c r="P5" s="11"/>
      <c r="Q5" s="11"/>
    </row>
    <row r="6" spans="1:17" x14ac:dyDescent="0.25">
      <c r="A6" s="11"/>
      <c r="B6" s="10"/>
      <c r="C6" s="11"/>
      <c r="D6" s="11"/>
      <c r="E6" s="11"/>
      <c r="F6" s="153" t="s">
        <v>181</v>
      </c>
      <c r="G6" s="154"/>
      <c r="H6" s="154"/>
      <c r="I6" s="154"/>
      <c r="J6" s="154"/>
      <c r="K6" s="155"/>
      <c r="L6" s="12"/>
      <c r="M6" s="11"/>
      <c r="N6" s="11"/>
      <c r="O6" s="11"/>
      <c r="P6" s="11"/>
      <c r="Q6" s="11"/>
    </row>
    <row r="7" spans="1:17" ht="45.75" thickBot="1" x14ac:dyDescent="0.3">
      <c r="A7" s="11"/>
      <c r="B7" s="10"/>
      <c r="C7" s="11"/>
      <c r="D7" s="11"/>
      <c r="E7" s="11"/>
      <c r="F7" s="7"/>
      <c r="G7" s="8" t="s">
        <v>182</v>
      </c>
      <c r="H7" s="8" t="s">
        <v>4</v>
      </c>
      <c r="I7" s="8" t="s">
        <v>204</v>
      </c>
      <c r="J7" s="8" t="s">
        <v>203</v>
      </c>
      <c r="K7" s="9" t="s">
        <v>183</v>
      </c>
      <c r="L7" s="12"/>
      <c r="M7" s="11"/>
      <c r="N7" s="11"/>
      <c r="Q7" s="11"/>
    </row>
    <row r="8" spans="1:17" ht="26.45" customHeight="1" x14ac:dyDescent="0.25">
      <c r="A8" s="11"/>
      <c r="B8" s="10"/>
      <c r="C8" s="11"/>
      <c r="D8" s="11"/>
      <c r="E8" s="38"/>
      <c r="F8" s="39" t="s">
        <v>184</v>
      </c>
      <c r="G8" s="27">
        <f>D13</f>
        <v>0</v>
      </c>
      <c r="H8" s="27" t="str">
        <f>D15</f>
        <v>Ingresa el valor del semestre</v>
      </c>
      <c r="I8" s="27" t="e">
        <f>H8*$D$10</f>
        <v>#VALUE!</v>
      </c>
      <c r="J8" s="27" t="e">
        <f>H8*2%</f>
        <v>#VALUE!</v>
      </c>
      <c r="K8" s="28" t="str">
        <f>H8</f>
        <v>Ingresa el valor del semestre</v>
      </c>
      <c r="L8" s="12"/>
      <c r="M8" s="11"/>
      <c r="N8" s="11"/>
      <c r="Q8" s="11"/>
    </row>
    <row r="9" spans="1:17" ht="24.75" thickBot="1" x14ac:dyDescent="0.3">
      <c r="A9" s="11"/>
      <c r="B9" s="10"/>
      <c r="C9" s="11"/>
      <c r="D9" s="11"/>
      <c r="E9" s="38"/>
      <c r="F9" s="41" t="s">
        <v>185</v>
      </c>
      <c r="G9" s="30">
        <f>G8</f>
        <v>0</v>
      </c>
      <c r="H9" s="30">
        <f t="shared" ref="H9:H17" si="0">G9*$D$14</f>
        <v>0</v>
      </c>
      <c r="I9" s="27" t="e">
        <f>K9*$D$10</f>
        <v>#VALUE!</v>
      </c>
      <c r="J9" s="27">
        <f t="shared" ref="J9:J17" si="1">H9*2%</f>
        <v>0</v>
      </c>
      <c r="K9" s="34" t="e">
        <f>H9+K8</f>
        <v>#VALUE!</v>
      </c>
      <c r="L9" s="12"/>
      <c r="M9" s="11"/>
      <c r="N9" s="11"/>
      <c r="Q9" s="11"/>
    </row>
    <row r="10" spans="1:17" ht="24" x14ac:dyDescent="0.25">
      <c r="A10" s="11"/>
      <c r="B10" s="10"/>
      <c r="C10" s="42" t="s">
        <v>8</v>
      </c>
      <c r="D10" s="43">
        <v>1.2999999999999999E-2</v>
      </c>
      <c r="E10" s="44"/>
      <c r="F10" s="39" t="s">
        <v>186</v>
      </c>
      <c r="G10" s="30">
        <f>IF(D12&lt;3,0,(G9*5.2%+G9))</f>
        <v>0</v>
      </c>
      <c r="H10" s="30">
        <f t="shared" si="0"/>
        <v>0</v>
      </c>
      <c r="I10" s="27">
        <f t="shared" ref="I10:I17" si="2">K10*$D$10</f>
        <v>0</v>
      </c>
      <c r="J10" s="27">
        <f t="shared" si="1"/>
        <v>0</v>
      </c>
      <c r="K10" s="34">
        <f>IF(D12&lt;3,0,(H10+K9))</f>
        <v>0</v>
      </c>
      <c r="L10" s="12"/>
      <c r="M10" s="11"/>
      <c r="N10" s="11"/>
      <c r="Q10" s="11"/>
    </row>
    <row r="11" spans="1:17" ht="36" x14ac:dyDescent="0.25">
      <c r="A11" s="11"/>
      <c r="B11" s="10"/>
      <c r="C11" s="46" t="s">
        <v>187</v>
      </c>
      <c r="D11" s="26" t="s">
        <v>147</v>
      </c>
      <c r="E11" s="100"/>
      <c r="F11" s="41" t="s">
        <v>188</v>
      </c>
      <c r="G11" s="30">
        <f>IF(D12&lt;4,0,(G9*5.2%+G9))</f>
        <v>0</v>
      </c>
      <c r="H11" s="30">
        <f t="shared" si="0"/>
        <v>0</v>
      </c>
      <c r="I11" s="27">
        <f t="shared" si="2"/>
        <v>0</v>
      </c>
      <c r="J11" s="27">
        <f t="shared" si="1"/>
        <v>0</v>
      </c>
      <c r="K11" s="34">
        <f>IF(D12&lt;4,0,(H11+K10))</f>
        <v>0</v>
      </c>
      <c r="L11" s="12"/>
      <c r="M11" s="11"/>
      <c r="N11" s="11"/>
      <c r="O11" s="11"/>
      <c r="P11" s="11"/>
      <c r="Q11" s="11"/>
    </row>
    <row r="12" spans="1:17" ht="24" x14ac:dyDescent="0.25">
      <c r="A12" s="11"/>
      <c r="B12" s="10"/>
      <c r="C12" s="46" t="s">
        <v>202</v>
      </c>
      <c r="D12" s="104">
        <f>_xlfn.XLOOKUP(D11,PROGRAMAS!P:P,PROGRAMAS!Q:Q,"No se encuentra")</f>
        <v>2</v>
      </c>
      <c r="E12" s="44"/>
      <c r="F12" s="39" t="s">
        <v>189</v>
      </c>
      <c r="G12" s="30">
        <f>IF(D12&lt;5,0,(G10*5.2%+G10))</f>
        <v>0</v>
      </c>
      <c r="H12" s="30">
        <f t="shared" si="0"/>
        <v>0</v>
      </c>
      <c r="I12" s="27">
        <f t="shared" si="2"/>
        <v>0</v>
      </c>
      <c r="J12" s="27">
        <f t="shared" si="1"/>
        <v>0</v>
      </c>
      <c r="K12" s="34">
        <f>IF(D12&lt;5,0,(H12+K11))</f>
        <v>0</v>
      </c>
      <c r="L12" s="12"/>
      <c r="M12" s="11"/>
      <c r="N12" s="11"/>
      <c r="O12" s="11"/>
      <c r="P12" s="11"/>
      <c r="Q12" s="11"/>
    </row>
    <row r="13" spans="1:17" ht="24" x14ac:dyDescent="0.25">
      <c r="A13" s="11"/>
      <c r="B13" s="10"/>
      <c r="C13" s="46" t="s">
        <v>7</v>
      </c>
      <c r="D13" s="102">
        <v>0</v>
      </c>
      <c r="E13" s="44"/>
      <c r="F13" s="41" t="s">
        <v>190</v>
      </c>
      <c r="G13" s="30">
        <f>IF(D12&lt;6,0,(G11*5.2%+G11))</f>
        <v>0</v>
      </c>
      <c r="H13" s="30">
        <f t="shared" si="0"/>
        <v>0</v>
      </c>
      <c r="I13" s="27">
        <f t="shared" si="2"/>
        <v>0</v>
      </c>
      <c r="J13" s="27">
        <f t="shared" si="1"/>
        <v>0</v>
      </c>
      <c r="K13" s="34">
        <f>IF(D12&lt;6,0,(H13+K12))</f>
        <v>0</v>
      </c>
      <c r="L13" s="12"/>
      <c r="M13" s="11"/>
      <c r="N13" s="11"/>
      <c r="O13" s="11"/>
      <c r="P13" s="11"/>
      <c r="Q13" s="11"/>
    </row>
    <row r="14" spans="1:17" ht="24" x14ac:dyDescent="0.25">
      <c r="A14" s="11"/>
      <c r="B14" s="10"/>
      <c r="C14" s="46" t="s">
        <v>6</v>
      </c>
      <c r="D14" s="101">
        <v>0.8</v>
      </c>
      <c r="E14" s="44"/>
      <c r="F14" s="39" t="s">
        <v>191</v>
      </c>
      <c r="G14" s="30">
        <f>IF(D12&lt;7,0,(G12*5.2%+G12))</f>
        <v>0</v>
      </c>
      <c r="H14" s="30">
        <f t="shared" si="0"/>
        <v>0</v>
      </c>
      <c r="I14" s="27">
        <f t="shared" si="2"/>
        <v>0</v>
      </c>
      <c r="J14" s="27">
        <f t="shared" si="1"/>
        <v>0</v>
      </c>
      <c r="K14" s="34">
        <f>IF(D12&lt;7,0,(H14+K13))</f>
        <v>0</v>
      </c>
      <c r="L14" s="12"/>
      <c r="M14" s="11"/>
      <c r="N14" s="11"/>
      <c r="O14" s="11"/>
      <c r="P14" s="11"/>
      <c r="Q14" s="11"/>
    </row>
    <row r="15" spans="1:17" ht="24.75" thickBot="1" x14ac:dyDescent="0.3">
      <c r="A15" s="11"/>
      <c r="B15" s="10"/>
      <c r="C15" s="49" t="s">
        <v>4</v>
      </c>
      <c r="D15" s="29" t="str">
        <f>IF(D13&gt;0,D13*D14,"Ingresa el valor del semestre")</f>
        <v>Ingresa el valor del semestre</v>
      </c>
      <c r="E15" s="50"/>
      <c r="F15" s="41" t="s">
        <v>192</v>
      </c>
      <c r="G15" s="30">
        <f>IF(D12&lt;8,0,(G13*5.2%+G13))</f>
        <v>0</v>
      </c>
      <c r="H15" s="30">
        <f t="shared" si="0"/>
        <v>0</v>
      </c>
      <c r="I15" s="27">
        <f t="shared" si="2"/>
        <v>0</v>
      </c>
      <c r="J15" s="27">
        <f t="shared" si="1"/>
        <v>0</v>
      </c>
      <c r="K15" s="34">
        <f>IF(D12&lt;8,0,(H15+K14))</f>
        <v>0</v>
      </c>
      <c r="L15" s="12"/>
      <c r="M15" s="11"/>
      <c r="N15" s="11"/>
      <c r="O15" s="11"/>
      <c r="P15" s="11"/>
      <c r="Q15" s="11"/>
    </row>
    <row r="16" spans="1:17" ht="24" x14ac:dyDescent="0.25">
      <c r="A16" s="11"/>
      <c r="B16" s="10"/>
      <c r="C16" s="156" t="str">
        <f>IF(OR(D14&lt;10%,D14&gt;80%),"Recuerda que, se financia mínimo 10% y máximo el 80% del valor de la matrícula","")</f>
        <v/>
      </c>
      <c r="D16" s="156"/>
      <c r="E16" s="2"/>
      <c r="F16" s="39" t="s">
        <v>193</v>
      </c>
      <c r="G16" s="30">
        <f>IF(D12&lt;9,0,(G14*5.2%+G14))</f>
        <v>0</v>
      </c>
      <c r="H16" s="30">
        <f t="shared" si="0"/>
        <v>0</v>
      </c>
      <c r="I16" s="27">
        <f t="shared" si="2"/>
        <v>0</v>
      </c>
      <c r="J16" s="27">
        <f t="shared" si="1"/>
        <v>0</v>
      </c>
      <c r="K16" s="34">
        <f>IF(D12&lt;9,0,(H16+K15))</f>
        <v>0</v>
      </c>
      <c r="L16" s="12"/>
      <c r="M16" s="11"/>
      <c r="N16" s="11"/>
      <c r="O16" s="11"/>
      <c r="P16" s="11"/>
      <c r="Q16" s="11"/>
    </row>
    <row r="17" spans="1:17" ht="24.75" thickBot="1" x14ac:dyDescent="0.3">
      <c r="A17" s="11"/>
      <c r="B17" s="10"/>
      <c r="C17" s="157"/>
      <c r="D17" s="157"/>
      <c r="E17" s="11"/>
      <c r="F17" s="51" t="s">
        <v>194</v>
      </c>
      <c r="G17" s="52">
        <f>IF(D12&lt;10,0,(G15*5.2%+G15))</f>
        <v>0</v>
      </c>
      <c r="H17" s="52">
        <f t="shared" si="0"/>
        <v>0</v>
      </c>
      <c r="I17" s="53">
        <f t="shared" si="2"/>
        <v>0</v>
      </c>
      <c r="J17" s="53">
        <f t="shared" si="1"/>
        <v>0</v>
      </c>
      <c r="K17" s="54">
        <f>IF(D12&lt;10,0,(H17+K16))</f>
        <v>0</v>
      </c>
      <c r="L17" s="12"/>
      <c r="M17" s="11"/>
      <c r="N17" s="11"/>
      <c r="O17" s="11"/>
      <c r="P17" s="11"/>
      <c r="Q17" s="11"/>
    </row>
    <row r="18" spans="1:17" x14ac:dyDescent="0.25">
      <c r="A18" s="11"/>
      <c r="B18" s="10"/>
      <c r="C18" s="11"/>
      <c r="D18" s="11"/>
      <c r="E18" s="11"/>
      <c r="F18" s="158" t="s">
        <v>242</v>
      </c>
      <c r="G18" s="158"/>
      <c r="H18" s="158"/>
      <c r="I18" s="158"/>
      <c r="J18" s="158"/>
      <c r="K18" s="158"/>
      <c r="L18" s="12"/>
      <c r="M18" s="11"/>
      <c r="N18" s="11"/>
      <c r="Q18" s="11"/>
    </row>
    <row r="19" spans="1:17" x14ac:dyDescent="0.25">
      <c r="A19" s="11"/>
      <c r="B19" s="10"/>
      <c r="C19" s="11"/>
      <c r="D19" s="11"/>
      <c r="E19" s="11"/>
      <c r="F19" s="159"/>
      <c r="G19" s="159"/>
      <c r="H19" s="159"/>
      <c r="I19" s="159"/>
      <c r="J19" s="159"/>
      <c r="K19" s="159"/>
      <c r="L19" s="12"/>
      <c r="M19" s="11"/>
      <c r="N19" s="11"/>
      <c r="Q19" s="11"/>
    </row>
    <row r="20" spans="1:17" ht="15.75" thickBot="1" x14ac:dyDescent="0.3">
      <c r="A20" s="11"/>
      <c r="B20" s="10"/>
      <c r="C20" s="11"/>
      <c r="D20" s="11"/>
      <c r="E20" s="11"/>
      <c r="F20" s="108"/>
      <c r="G20" s="108"/>
      <c r="H20" s="108"/>
      <c r="I20" s="108"/>
      <c r="J20" s="108"/>
      <c r="K20" s="108"/>
      <c r="L20" s="12"/>
      <c r="M20" s="11"/>
      <c r="N20" s="11"/>
      <c r="Q20" s="11"/>
    </row>
    <row r="21" spans="1:17" ht="23.25" thickBot="1" x14ac:dyDescent="0.3">
      <c r="A21" s="11"/>
      <c r="B21" s="10"/>
      <c r="C21" s="13" t="s">
        <v>195</v>
      </c>
      <c r="D21" s="126" t="e">
        <f>IF(D12=1,K8,
IF(D12=2,K9,
IF(D12=3,K10,
IF(D12=4,K11,
IF(D12=5,K12,
IF(D12=6,K13,
IF(D12=7,K14,
IF(D12=8,K15,
IF(D12=9,K16,
IF(D12=10,K17,""))))))))))</f>
        <v>#VALUE!</v>
      </c>
      <c r="E21" s="55"/>
      <c r="F21" s="55"/>
      <c r="G21" s="11"/>
      <c r="H21" s="11"/>
      <c r="I21" s="11"/>
      <c r="J21" s="11"/>
      <c r="K21" s="11"/>
      <c r="L21" s="12"/>
      <c r="M21" s="11"/>
      <c r="N21" s="11"/>
      <c r="Q21" s="11"/>
    </row>
    <row r="22" spans="1:17" ht="15.75" thickBot="1" x14ac:dyDescent="0.3">
      <c r="A22" s="11"/>
      <c r="B22" s="10"/>
      <c r="C22" s="40" t="s">
        <v>8</v>
      </c>
      <c r="D22" s="127">
        <f>D10</f>
        <v>1.2999999999999999E-2</v>
      </c>
      <c r="E22" s="55"/>
      <c r="F22" s="160" t="s">
        <v>196</v>
      </c>
      <c r="G22" s="161"/>
      <c r="H22" s="161"/>
      <c r="I22" s="161"/>
      <c r="J22" s="162"/>
      <c r="K22" s="11"/>
      <c r="L22" s="12"/>
      <c r="M22" s="11"/>
      <c r="N22" s="11"/>
      <c r="Q22" s="11"/>
    </row>
    <row r="23" spans="1:17" ht="24.75" thickBot="1" x14ac:dyDescent="0.3">
      <c r="A23" s="11"/>
      <c r="B23" s="10"/>
      <c r="C23" s="40" t="s">
        <v>13</v>
      </c>
      <c r="D23" s="128">
        <v>48</v>
      </c>
      <c r="E23" s="56"/>
      <c r="F23" s="57" t="s">
        <v>197</v>
      </c>
      <c r="G23" s="14" t="s">
        <v>2</v>
      </c>
      <c r="H23" s="14" t="s">
        <v>11</v>
      </c>
      <c r="I23" s="14" t="s">
        <v>205</v>
      </c>
      <c r="J23" s="15" t="s">
        <v>3</v>
      </c>
      <c r="K23" s="58" t="s">
        <v>9</v>
      </c>
      <c r="L23" s="12"/>
      <c r="M23" s="11"/>
      <c r="N23" s="11"/>
      <c r="O23" s="11"/>
      <c r="P23" s="11"/>
      <c r="Q23" s="11"/>
    </row>
    <row r="24" spans="1:17" ht="15.75" thickBot="1" x14ac:dyDescent="0.3">
      <c r="A24" s="11"/>
      <c r="B24" s="10"/>
      <c r="C24" s="45" t="s">
        <v>1</v>
      </c>
      <c r="D24" s="129" t="e">
        <f>PMT(D22,$D$23,-(D21))</f>
        <v>#VALUE!</v>
      </c>
      <c r="E24" s="50"/>
      <c r="F24" s="59"/>
      <c r="G24" s="60"/>
      <c r="H24" s="61"/>
      <c r="I24" s="62"/>
      <c r="J24" s="63" t="e">
        <f>D21</f>
        <v>#VALUE!</v>
      </c>
      <c r="K24" s="64"/>
      <c r="L24" s="12"/>
      <c r="M24" s="11"/>
      <c r="N24" s="11"/>
      <c r="O24" s="11"/>
      <c r="P24" s="11"/>
      <c r="Q24" s="11"/>
    </row>
    <row r="25" spans="1:17" hidden="1" outlineLevel="1" x14ac:dyDescent="0.25">
      <c r="A25" s="11"/>
      <c r="B25" s="10"/>
      <c r="E25" s="65"/>
      <c r="F25" s="10" t="s">
        <v>198</v>
      </c>
      <c r="G25" s="66" t="e">
        <f>IF(J24&gt;1,(I25-H25),"")</f>
        <v>#VALUE!</v>
      </c>
      <c r="H25" s="67" t="e">
        <f t="shared" ref="H25:H72" si="3">IF(J24&gt;1,IPMT($D$22,1,$D$23,-J24),"")</f>
        <v>#VALUE!</v>
      </c>
      <c r="I25" s="68" t="e">
        <f t="shared" ref="I25:I72" si="4">IF(J24&gt;1,$D$24,"")</f>
        <v>#VALUE!</v>
      </c>
      <c r="J25" s="69" t="e">
        <f t="shared" ref="J25:J72" si="5">IF(K25="",0,(J24-G25))</f>
        <v>#VALUE!</v>
      </c>
      <c r="K25" s="64">
        <v>1</v>
      </c>
      <c r="L25" s="12"/>
      <c r="M25" s="11"/>
      <c r="N25" s="11"/>
      <c r="O25" s="11"/>
      <c r="P25" s="11"/>
      <c r="Q25" s="11"/>
    </row>
    <row r="26" spans="1:17" hidden="1" outlineLevel="1" x14ac:dyDescent="0.25">
      <c r="A26" s="11"/>
      <c r="B26" s="10"/>
      <c r="C26" s="11"/>
      <c r="D26" s="11"/>
      <c r="E26" s="11"/>
      <c r="F26" s="10"/>
      <c r="G26" s="70" t="e">
        <f t="shared" ref="G26:G72" si="6">IF(J25&gt;1,(I26-H26),"")</f>
        <v>#VALUE!</v>
      </c>
      <c r="H26" s="71" t="e">
        <f t="shared" si="3"/>
        <v>#VALUE!</v>
      </c>
      <c r="I26" s="72" t="e">
        <f t="shared" si="4"/>
        <v>#VALUE!</v>
      </c>
      <c r="J26" s="73" t="e">
        <f t="shared" si="5"/>
        <v>#VALUE!</v>
      </c>
      <c r="K26" s="64" t="e">
        <f t="shared" ref="K26:K72" si="7">IF(J25&lt;1,"",K25+1)</f>
        <v>#VALUE!</v>
      </c>
      <c r="L26" s="12"/>
      <c r="M26" s="11"/>
      <c r="N26" s="11"/>
      <c r="O26" s="11"/>
      <c r="P26" s="11"/>
      <c r="Q26" s="11"/>
    </row>
    <row r="27" spans="1:17" hidden="1" outlineLevel="1" x14ac:dyDescent="0.25">
      <c r="A27" s="11"/>
      <c r="B27" s="10"/>
      <c r="C27" s="11"/>
      <c r="D27" s="11"/>
      <c r="E27" s="11"/>
      <c r="F27" s="10"/>
      <c r="G27" s="70" t="e">
        <f t="shared" si="6"/>
        <v>#VALUE!</v>
      </c>
      <c r="H27" s="71" t="e">
        <f t="shared" si="3"/>
        <v>#VALUE!</v>
      </c>
      <c r="I27" s="72" t="e">
        <f t="shared" si="4"/>
        <v>#VALUE!</v>
      </c>
      <c r="J27" s="73" t="e">
        <f t="shared" si="5"/>
        <v>#VALUE!</v>
      </c>
      <c r="K27" s="64" t="e">
        <f t="shared" si="7"/>
        <v>#VALUE!</v>
      </c>
      <c r="L27" s="12"/>
      <c r="M27" s="11"/>
      <c r="N27" s="11"/>
      <c r="O27" s="11"/>
      <c r="P27" s="11"/>
      <c r="Q27" s="11"/>
    </row>
    <row r="28" spans="1:17" hidden="1" outlineLevel="1" x14ac:dyDescent="0.25">
      <c r="A28" s="11"/>
      <c r="B28" s="10"/>
      <c r="C28" s="11"/>
      <c r="D28" s="11"/>
      <c r="E28" s="11"/>
      <c r="F28" s="10"/>
      <c r="G28" s="70" t="e">
        <f t="shared" si="6"/>
        <v>#VALUE!</v>
      </c>
      <c r="H28" s="71" t="e">
        <f t="shared" si="3"/>
        <v>#VALUE!</v>
      </c>
      <c r="I28" s="72" t="e">
        <f t="shared" si="4"/>
        <v>#VALUE!</v>
      </c>
      <c r="J28" s="73" t="e">
        <f t="shared" si="5"/>
        <v>#VALUE!</v>
      </c>
      <c r="K28" s="64" t="e">
        <f t="shared" si="7"/>
        <v>#VALUE!</v>
      </c>
      <c r="L28" s="12"/>
      <c r="M28" s="11"/>
      <c r="N28" s="11"/>
      <c r="O28" s="11"/>
      <c r="P28" s="11"/>
      <c r="Q28" s="11"/>
    </row>
    <row r="29" spans="1:17" hidden="1" outlineLevel="1" x14ac:dyDescent="0.25">
      <c r="A29" s="11"/>
      <c r="B29" s="10"/>
      <c r="C29" s="11"/>
      <c r="D29" s="11"/>
      <c r="E29" s="11"/>
      <c r="F29" s="10"/>
      <c r="G29" s="70" t="e">
        <f t="shared" si="6"/>
        <v>#VALUE!</v>
      </c>
      <c r="H29" s="71" t="e">
        <f t="shared" si="3"/>
        <v>#VALUE!</v>
      </c>
      <c r="I29" s="72" t="e">
        <f t="shared" si="4"/>
        <v>#VALUE!</v>
      </c>
      <c r="J29" s="73" t="e">
        <f t="shared" si="5"/>
        <v>#VALUE!</v>
      </c>
      <c r="K29" s="64" t="e">
        <f t="shared" si="7"/>
        <v>#VALUE!</v>
      </c>
      <c r="L29" s="12"/>
      <c r="M29" s="11"/>
      <c r="N29" s="11"/>
      <c r="O29" s="11"/>
      <c r="P29" s="11"/>
      <c r="Q29" s="11"/>
    </row>
    <row r="30" spans="1:17" hidden="1" outlineLevel="1" x14ac:dyDescent="0.25">
      <c r="A30" s="11"/>
      <c r="B30" s="10"/>
      <c r="C30" s="11"/>
      <c r="D30" s="11"/>
      <c r="E30" s="11"/>
      <c r="F30" s="10"/>
      <c r="G30" s="70" t="e">
        <f t="shared" si="6"/>
        <v>#VALUE!</v>
      </c>
      <c r="H30" s="71" t="e">
        <f t="shared" si="3"/>
        <v>#VALUE!</v>
      </c>
      <c r="I30" s="72" t="e">
        <f t="shared" si="4"/>
        <v>#VALUE!</v>
      </c>
      <c r="J30" s="73" t="e">
        <f t="shared" si="5"/>
        <v>#VALUE!</v>
      </c>
      <c r="K30" s="64" t="e">
        <f t="shared" si="7"/>
        <v>#VALUE!</v>
      </c>
      <c r="L30" s="12"/>
      <c r="M30" s="11"/>
      <c r="N30" s="11"/>
      <c r="O30" s="11"/>
      <c r="P30" s="11"/>
      <c r="Q30" s="11"/>
    </row>
    <row r="31" spans="1:17" hidden="1" outlineLevel="1" x14ac:dyDescent="0.25">
      <c r="A31" s="11"/>
      <c r="B31" s="10"/>
      <c r="C31" s="11"/>
      <c r="D31" s="11"/>
      <c r="E31" s="11"/>
      <c r="F31" s="10"/>
      <c r="G31" s="70" t="e">
        <f t="shared" si="6"/>
        <v>#VALUE!</v>
      </c>
      <c r="H31" s="71" t="e">
        <f t="shared" si="3"/>
        <v>#VALUE!</v>
      </c>
      <c r="I31" s="72" t="e">
        <f t="shared" si="4"/>
        <v>#VALUE!</v>
      </c>
      <c r="J31" s="73" t="e">
        <f t="shared" si="5"/>
        <v>#VALUE!</v>
      </c>
      <c r="K31" s="64" t="e">
        <f t="shared" si="7"/>
        <v>#VALUE!</v>
      </c>
      <c r="L31" s="12"/>
      <c r="M31" s="11"/>
      <c r="N31" s="11"/>
      <c r="O31" s="11"/>
      <c r="P31" s="11"/>
      <c r="Q31" s="11"/>
    </row>
    <row r="32" spans="1:17" hidden="1" outlineLevel="1" x14ac:dyDescent="0.25">
      <c r="A32" s="11"/>
      <c r="B32" s="10"/>
      <c r="C32" s="11"/>
      <c r="D32" s="11"/>
      <c r="E32" s="11"/>
      <c r="F32" s="10"/>
      <c r="G32" s="70" t="e">
        <f t="shared" si="6"/>
        <v>#VALUE!</v>
      </c>
      <c r="H32" s="71" t="e">
        <f t="shared" si="3"/>
        <v>#VALUE!</v>
      </c>
      <c r="I32" s="72" t="e">
        <f t="shared" si="4"/>
        <v>#VALUE!</v>
      </c>
      <c r="J32" s="73" t="e">
        <f t="shared" si="5"/>
        <v>#VALUE!</v>
      </c>
      <c r="K32" s="64" t="e">
        <f t="shared" si="7"/>
        <v>#VALUE!</v>
      </c>
      <c r="L32" s="12"/>
      <c r="M32" s="11"/>
      <c r="N32" s="11"/>
      <c r="O32" s="11"/>
      <c r="P32" s="11"/>
      <c r="Q32" s="11"/>
    </row>
    <row r="33" spans="1:17" hidden="1" outlineLevel="1" x14ac:dyDescent="0.25">
      <c r="A33" s="11"/>
      <c r="B33" s="10"/>
      <c r="C33" s="11"/>
      <c r="D33" s="11"/>
      <c r="E33" s="11"/>
      <c r="F33" s="10"/>
      <c r="G33" s="70" t="e">
        <f t="shared" si="6"/>
        <v>#VALUE!</v>
      </c>
      <c r="H33" s="71" t="e">
        <f t="shared" si="3"/>
        <v>#VALUE!</v>
      </c>
      <c r="I33" s="72" t="e">
        <f t="shared" si="4"/>
        <v>#VALUE!</v>
      </c>
      <c r="J33" s="73" t="e">
        <f t="shared" si="5"/>
        <v>#VALUE!</v>
      </c>
      <c r="K33" s="64" t="e">
        <f t="shared" si="7"/>
        <v>#VALUE!</v>
      </c>
      <c r="L33" s="12"/>
      <c r="M33" s="11"/>
      <c r="N33" s="11"/>
      <c r="O33" s="11"/>
      <c r="P33" s="11"/>
      <c r="Q33" s="11"/>
    </row>
    <row r="34" spans="1:17" hidden="1" outlineLevel="1" x14ac:dyDescent="0.25">
      <c r="A34" s="11"/>
      <c r="B34" s="10"/>
      <c r="C34" s="11"/>
      <c r="D34" s="11"/>
      <c r="E34" s="11"/>
      <c r="F34" s="10"/>
      <c r="G34" s="70" t="e">
        <f t="shared" si="6"/>
        <v>#VALUE!</v>
      </c>
      <c r="H34" s="71" t="e">
        <f t="shared" si="3"/>
        <v>#VALUE!</v>
      </c>
      <c r="I34" s="72" t="e">
        <f t="shared" si="4"/>
        <v>#VALUE!</v>
      </c>
      <c r="J34" s="73" t="e">
        <f t="shared" si="5"/>
        <v>#VALUE!</v>
      </c>
      <c r="K34" s="64" t="e">
        <f t="shared" si="7"/>
        <v>#VALUE!</v>
      </c>
      <c r="L34" s="12"/>
      <c r="M34" s="11"/>
      <c r="N34" s="11"/>
      <c r="O34" s="11"/>
      <c r="P34" s="11"/>
      <c r="Q34" s="11"/>
    </row>
    <row r="35" spans="1:17" hidden="1" outlineLevel="1" x14ac:dyDescent="0.25">
      <c r="A35" s="11"/>
      <c r="B35" s="10"/>
      <c r="C35" s="11"/>
      <c r="D35" s="11"/>
      <c r="E35" s="11"/>
      <c r="F35" s="10"/>
      <c r="G35" s="70" t="e">
        <f t="shared" si="6"/>
        <v>#VALUE!</v>
      </c>
      <c r="H35" s="71" t="e">
        <f t="shared" si="3"/>
        <v>#VALUE!</v>
      </c>
      <c r="I35" s="72" t="e">
        <f t="shared" si="4"/>
        <v>#VALUE!</v>
      </c>
      <c r="J35" s="73" t="e">
        <f t="shared" si="5"/>
        <v>#VALUE!</v>
      </c>
      <c r="K35" s="64" t="e">
        <f t="shared" si="7"/>
        <v>#VALUE!</v>
      </c>
      <c r="L35" s="12"/>
      <c r="M35" s="11"/>
      <c r="N35" s="11"/>
      <c r="O35" s="11"/>
      <c r="P35" s="11"/>
      <c r="Q35" s="11"/>
    </row>
    <row r="36" spans="1:17" ht="15.75" collapsed="1" thickBot="1" x14ac:dyDescent="0.3">
      <c r="A36" s="11"/>
      <c r="B36" s="10"/>
      <c r="C36" s="11"/>
      <c r="D36" s="11"/>
      <c r="E36" s="11"/>
      <c r="F36" s="10" t="s">
        <v>198</v>
      </c>
      <c r="G36" s="74" t="e">
        <f t="shared" si="6"/>
        <v>#VALUE!</v>
      </c>
      <c r="H36" s="75" t="e">
        <f t="shared" si="3"/>
        <v>#VALUE!</v>
      </c>
      <c r="I36" s="76" t="e">
        <f t="shared" si="4"/>
        <v>#VALUE!</v>
      </c>
      <c r="J36" s="77" t="e">
        <f t="shared" si="5"/>
        <v>#VALUE!</v>
      </c>
      <c r="K36" s="64" t="e">
        <f t="shared" si="7"/>
        <v>#VALUE!</v>
      </c>
      <c r="L36" s="12"/>
      <c r="M36" s="11"/>
      <c r="N36" s="11"/>
      <c r="O36" s="11"/>
      <c r="P36" s="11"/>
      <c r="Q36" s="11"/>
    </row>
    <row r="37" spans="1:17" hidden="1" outlineLevel="1" x14ac:dyDescent="0.25">
      <c r="A37" s="11"/>
      <c r="B37" s="10"/>
      <c r="C37" s="11"/>
      <c r="D37" s="11"/>
      <c r="E37" s="11"/>
      <c r="F37" s="78" t="s">
        <v>199</v>
      </c>
      <c r="G37" s="79" t="e">
        <f t="shared" si="6"/>
        <v>#VALUE!</v>
      </c>
      <c r="H37" s="79" t="e">
        <f t="shared" si="3"/>
        <v>#VALUE!</v>
      </c>
      <c r="I37" s="80" t="e">
        <f t="shared" si="4"/>
        <v>#VALUE!</v>
      </c>
      <c r="J37" s="81" t="e">
        <f t="shared" si="5"/>
        <v>#VALUE!</v>
      </c>
      <c r="K37" s="64" t="e">
        <f t="shared" si="7"/>
        <v>#VALUE!</v>
      </c>
      <c r="L37" s="12"/>
      <c r="M37" s="11"/>
      <c r="N37" s="11"/>
      <c r="O37" s="11"/>
      <c r="P37" s="11"/>
      <c r="Q37" s="11"/>
    </row>
    <row r="38" spans="1:17" hidden="1" outlineLevel="1" x14ac:dyDescent="0.25">
      <c r="A38" s="11"/>
      <c r="B38" s="10"/>
      <c r="C38" s="11"/>
      <c r="D38" s="11"/>
      <c r="E38" s="11"/>
      <c r="F38" s="82"/>
      <c r="G38" s="83" t="e">
        <f t="shared" si="6"/>
        <v>#VALUE!</v>
      </c>
      <c r="H38" s="83" t="e">
        <f t="shared" si="3"/>
        <v>#VALUE!</v>
      </c>
      <c r="I38" s="84" t="e">
        <f t="shared" si="4"/>
        <v>#VALUE!</v>
      </c>
      <c r="J38" s="85" t="e">
        <f t="shared" si="5"/>
        <v>#VALUE!</v>
      </c>
      <c r="K38" s="64" t="e">
        <f t="shared" si="7"/>
        <v>#VALUE!</v>
      </c>
      <c r="L38" s="12"/>
      <c r="M38" s="11"/>
      <c r="N38" s="11"/>
      <c r="O38" s="11"/>
      <c r="P38" s="11"/>
      <c r="Q38" s="11"/>
    </row>
    <row r="39" spans="1:17" hidden="1" outlineLevel="1" x14ac:dyDescent="0.25">
      <c r="A39" s="11"/>
      <c r="B39" s="10"/>
      <c r="C39" s="11"/>
      <c r="D39" s="11"/>
      <c r="E39" s="11"/>
      <c r="F39" s="82"/>
      <c r="G39" s="83" t="e">
        <f t="shared" si="6"/>
        <v>#VALUE!</v>
      </c>
      <c r="H39" s="83" t="e">
        <f t="shared" si="3"/>
        <v>#VALUE!</v>
      </c>
      <c r="I39" s="84" t="e">
        <f t="shared" si="4"/>
        <v>#VALUE!</v>
      </c>
      <c r="J39" s="85" t="e">
        <f t="shared" si="5"/>
        <v>#VALUE!</v>
      </c>
      <c r="K39" s="64" t="e">
        <f t="shared" si="7"/>
        <v>#VALUE!</v>
      </c>
      <c r="L39" s="12"/>
      <c r="M39" s="11"/>
      <c r="N39" s="11"/>
      <c r="O39" s="11"/>
      <c r="P39" s="11"/>
      <c r="Q39" s="11"/>
    </row>
    <row r="40" spans="1:17" hidden="1" outlineLevel="1" x14ac:dyDescent="0.25">
      <c r="A40" s="11"/>
      <c r="B40" s="10"/>
      <c r="C40" s="11"/>
      <c r="D40" s="11"/>
      <c r="E40" s="11"/>
      <c r="F40" s="82"/>
      <c r="G40" s="83" t="e">
        <f t="shared" si="6"/>
        <v>#VALUE!</v>
      </c>
      <c r="H40" s="83" t="e">
        <f t="shared" si="3"/>
        <v>#VALUE!</v>
      </c>
      <c r="I40" s="84" t="e">
        <f t="shared" si="4"/>
        <v>#VALUE!</v>
      </c>
      <c r="J40" s="85" t="e">
        <f t="shared" si="5"/>
        <v>#VALUE!</v>
      </c>
      <c r="K40" s="64" t="e">
        <f t="shared" si="7"/>
        <v>#VALUE!</v>
      </c>
      <c r="L40" s="12"/>
      <c r="M40" s="11"/>
      <c r="N40" s="11"/>
      <c r="O40" s="11"/>
      <c r="P40" s="11"/>
      <c r="Q40" s="11"/>
    </row>
    <row r="41" spans="1:17" hidden="1" outlineLevel="1" x14ac:dyDescent="0.25">
      <c r="A41" s="11"/>
      <c r="B41" s="10"/>
      <c r="C41" s="11"/>
      <c r="D41" s="11"/>
      <c r="E41" s="11"/>
      <c r="F41" s="82"/>
      <c r="G41" s="83" t="e">
        <f t="shared" si="6"/>
        <v>#VALUE!</v>
      </c>
      <c r="H41" s="83" t="e">
        <f t="shared" si="3"/>
        <v>#VALUE!</v>
      </c>
      <c r="I41" s="84" t="e">
        <f t="shared" si="4"/>
        <v>#VALUE!</v>
      </c>
      <c r="J41" s="85" t="e">
        <f t="shared" si="5"/>
        <v>#VALUE!</v>
      </c>
      <c r="K41" s="64" t="e">
        <f t="shared" si="7"/>
        <v>#VALUE!</v>
      </c>
      <c r="L41" s="12"/>
      <c r="M41" s="11"/>
      <c r="N41" s="11"/>
      <c r="O41" s="11"/>
      <c r="P41" s="11"/>
      <c r="Q41" s="11"/>
    </row>
    <row r="42" spans="1:17" hidden="1" outlineLevel="1" x14ac:dyDescent="0.25">
      <c r="A42" s="11"/>
      <c r="B42" s="10"/>
      <c r="C42" s="11"/>
      <c r="D42" s="11"/>
      <c r="E42" s="11"/>
      <c r="F42" s="82"/>
      <c r="G42" s="83" t="e">
        <f t="shared" si="6"/>
        <v>#VALUE!</v>
      </c>
      <c r="H42" s="83" t="e">
        <f t="shared" si="3"/>
        <v>#VALUE!</v>
      </c>
      <c r="I42" s="84" t="e">
        <f t="shared" si="4"/>
        <v>#VALUE!</v>
      </c>
      <c r="J42" s="85" t="e">
        <f t="shared" si="5"/>
        <v>#VALUE!</v>
      </c>
      <c r="K42" s="64" t="e">
        <f t="shared" si="7"/>
        <v>#VALUE!</v>
      </c>
      <c r="L42" s="12"/>
      <c r="M42" s="11"/>
      <c r="N42" s="11"/>
      <c r="O42" s="11"/>
      <c r="P42" s="11"/>
      <c r="Q42" s="11"/>
    </row>
    <row r="43" spans="1:17" hidden="1" outlineLevel="1" x14ac:dyDescent="0.25">
      <c r="A43" s="11"/>
      <c r="B43" s="10"/>
      <c r="C43" s="11"/>
      <c r="D43" s="11"/>
      <c r="E43" s="11"/>
      <c r="F43" s="82"/>
      <c r="G43" s="83" t="e">
        <f t="shared" si="6"/>
        <v>#VALUE!</v>
      </c>
      <c r="H43" s="83" t="e">
        <f t="shared" si="3"/>
        <v>#VALUE!</v>
      </c>
      <c r="I43" s="84" t="e">
        <f t="shared" si="4"/>
        <v>#VALUE!</v>
      </c>
      <c r="J43" s="85" t="e">
        <f t="shared" si="5"/>
        <v>#VALUE!</v>
      </c>
      <c r="K43" s="64" t="e">
        <f t="shared" si="7"/>
        <v>#VALUE!</v>
      </c>
      <c r="L43" s="12"/>
      <c r="M43" s="11"/>
      <c r="N43" s="11"/>
      <c r="O43" s="11"/>
      <c r="P43" s="11"/>
      <c r="Q43" s="11"/>
    </row>
    <row r="44" spans="1:17" hidden="1" outlineLevel="1" x14ac:dyDescent="0.25">
      <c r="A44" s="11"/>
      <c r="B44" s="10"/>
      <c r="C44" s="11"/>
      <c r="D44" s="11"/>
      <c r="E44" s="11"/>
      <c r="F44" s="82"/>
      <c r="G44" s="83" t="e">
        <f t="shared" si="6"/>
        <v>#VALUE!</v>
      </c>
      <c r="H44" s="83" t="e">
        <f t="shared" si="3"/>
        <v>#VALUE!</v>
      </c>
      <c r="I44" s="84" t="e">
        <f t="shared" si="4"/>
        <v>#VALUE!</v>
      </c>
      <c r="J44" s="85" t="e">
        <f t="shared" si="5"/>
        <v>#VALUE!</v>
      </c>
      <c r="K44" s="64" t="e">
        <f t="shared" si="7"/>
        <v>#VALUE!</v>
      </c>
      <c r="L44" s="12"/>
      <c r="M44" s="11"/>
      <c r="N44" s="11"/>
      <c r="O44" s="11"/>
      <c r="P44" s="11"/>
      <c r="Q44" s="11"/>
    </row>
    <row r="45" spans="1:17" hidden="1" outlineLevel="1" x14ac:dyDescent="0.25">
      <c r="A45" s="11"/>
      <c r="B45" s="10"/>
      <c r="C45" s="11"/>
      <c r="D45" s="11"/>
      <c r="E45" s="11"/>
      <c r="F45" s="82"/>
      <c r="G45" s="83" t="e">
        <f t="shared" si="6"/>
        <v>#VALUE!</v>
      </c>
      <c r="H45" s="83" t="e">
        <f t="shared" si="3"/>
        <v>#VALUE!</v>
      </c>
      <c r="I45" s="84" t="e">
        <f t="shared" si="4"/>
        <v>#VALUE!</v>
      </c>
      <c r="J45" s="85" t="e">
        <f t="shared" si="5"/>
        <v>#VALUE!</v>
      </c>
      <c r="K45" s="64" t="e">
        <f t="shared" si="7"/>
        <v>#VALUE!</v>
      </c>
      <c r="L45" s="12"/>
      <c r="M45" s="11"/>
      <c r="N45" s="11"/>
      <c r="O45" s="11"/>
      <c r="P45" s="11"/>
      <c r="Q45" s="11"/>
    </row>
    <row r="46" spans="1:17" hidden="1" outlineLevel="1" x14ac:dyDescent="0.25">
      <c r="A46" s="11"/>
      <c r="B46" s="10"/>
      <c r="C46" s="11"/>
      <c r="D46" s="11"/>
      <c r="E46" s="11"/>
      <c r="F46" s="82"/>
      <c r="G46" s="83" t="e">
        <f t="shared" si="6"/>
        <v>#VALUE!</v>
      </c>
      <c r="H46" s="83" t="e">
        <f t="shared" si="3"/>
        <v>#VALUE!</v>
      </c>
      <c r="I46" s="84" t="e">
        <f t="shared" si="4"/>
        <v>#VALUE!</v>
      </c>
      <c r="J46" s="85" t="e">
        <f t="shared" si="5"/>
        <v>#VALUE!</v>
      </c>
      <c r="K46" s="64" t="e">
        <f t="shared" si="7"/>
        <v>#VALUE!</v>
      </c>
      <c r="L46" s="12"/>
      <c r="M46" s="11"/>
      <c r="N46" s="11"/>
      <c r="O46" s="11"/>
      <c r="P46" s="11"/>
      <c r="Q46" s="11"/>
    </row>
    <row r="47" spans="1:17" ht="15.75" hidden="1" outlineLevel="1" thickBot="1" x14ac:dyDescent="0.3">
      <c r="A47" s="11"/>
      <c r="B47" s="10"/>
      <c r="C47" s="11"/>
      <c r="D47" s="11"/>
      <c r="E47" s="11"/>
      <c r="F47" s="82"/>
      <c r="G47" s="83" t="e">
        <f t="shared" si="6"/>
        <v>#VALUE!</v>
      </c>
      <c r="H47" s="83" t="e">
        <f t="shared" si="3"/>
        <v>#VALUE!</v>
      </c>
      <c r="I47" s="84" t="e">
        <f t="shared" si="4"/>
        <v>#VALUE!</v>
      </c>
      <c r="J47" s="85" t="e">
        <f t="shared" si="5"/>
        <v>#VALUE!</v>
      </c>
      <c r="K47" s="64" t="e">
        <f t="shared" si="7"/>
        <v>#VALUE!</v>
      </c>
      <c r="L47" s="12"/>
      <c r="M47" s="11"/>
      <c r="N47" s="11"/>
      <c r="O47" s="11"/>
      <c r="P47" s="11"/>
      <c r="Q47" s="11"/>
    </row>
    <row r="48" spans="1:17" ht="15.75" collapsed="1" thickBot="1" x14ac:dyDescent="0.3">
      <c r="A48" s="11"/>
      <c r="B48" s="10"/>
      <c r="C48" s="11"/>
      <c r="D48" s="11"/>
      <c r="E48" s="11"/>
      <c r="F48" s="78" t="s">
        <v>199</v>
      </c>
      <c r="G48" s="86" t="e">
        <f t="shared" si="6"/>
        <v>#VALUE!</v>
      </c>
      <c r="H48" s="86" t="e">
        <f t="shared" si="3"/>
        <v>#VALUE!</v>
      </c>
      <c r="I48" s="87" t="e">
        <f t="shared" si="4"/>
        <v>#VALUE!</v>
      </c>
      <c r="J48" s="88" t="e">
        <f t="shared" si="5"/>
        <v>#VALUE!</v>
      </c>
      <c r="K48" s="64" t="e">
        <f t="shared" si="7"/>
        <v>#VALUE!</v>
      </c>
      <c r="L48" s="12"/>
      <c r="M48" s="11"/>
      <c r="N48" s="11"/>
      <c r="O48" s="11"/>
      <c r="P48" s="11"/>
      <c r="Q48" s="11"/>
    </row>
    <row r="49" spans="1:17" hidden="1" outlineLevel="1" x14ac:dyDescent="0.25">
      <c r="A49" s="11"/>
      <c r="B49" s="10"/>
      <c r="C49" s="11"/>
      <c r="D49" s="11"/>
      <c r="E49" s="11"/>
      <c r="F49" s="78" t="s">
        <v>200</v>
      </c>
      <c r="G49" s="71" t="e">
        <f t="shared" si="6"/>
        <v>#VALUE!</v>
      </c>
      <c r="H49" s="71" t="e">
        <f t="shared" si="3"/>
        <v>#VALUE!</v>
      </c>
      <c r="I49" s="72" t="e">
        <f t="shared" si="4"/>
        <v>#VALUE!</v>
      </c>
      <c r="J49" s="73" t="e">
        <f t="shared" si="5"/>
        <v>#VALUE!</v>
      </c>
      <c r="K49" s="64" t="e">
        <f t="shared" si="7"/>
        <v>#VALUE!</v>
      </c>
      <c r="L49" s="12"/>
      <c r="M49" s="11"/>
      <c r="N49" s="11"/>
      <c r="O49" s="11"/>
      <c r="P49" s="11"/>
      <c r="Q49" s="11"/>
    </row>
    <row r="50" spans="1:17" hidden="1" outlineLevel="1" x14ac:dyDescent="0.25">
      <c r="A50" s="11"/>
      <c r="B50" s="10"/>
      <c r="C50" s="11"/>
      <c r="D50" s="11"/>
      <c r="E50" s="11"/>
      <c r="F50" s="82"/>
      <c r="G50" s="71" t="e">
        <f t="shared" si="6"/>
        <v>#VALUE!</v>
      </c>
      <c r="H50" s="71" t="e">
        <f t="shared" si="3"/>
        <v>#VALUE!</v>
      </c>
      <c r="I50" s="72" t="e">
        <f t="shared" si="4"/>
        <v>#VALUE!</v>
      </c>
      <c r="J50" s="73" t="e">
        <f t="shared" si="5"/>
        <v>#VALUE!</v>
      </c>
      <c r="K50" s="64" t="e">
        <f t="shared" si="7"/>
        <v>#VALUE!</v>
      </c>
      <c r="L50" s="12"/>
      <c r="M50" s="11"/>
      <c r="N50" s="11"/>
      <c r="O50" s="11"/>
      <c r="P50" s="11"/>
      <c r="Q50" s="11"/>
    </row>
    <row r="51" spans="1:17" hidden="1" outlineLevel="1" x14ac:dyDescent="0.25">
      <c r="A51" s="11"/>
      <c r="B51" s="10"/>
      <c r="C51" s="11"/>
      <c r="D51" s="11"/>
      <c r="E51" s="11"/>
      <c r="F51" s="82"/>
      <c r="G51" s="71" t="e">
        <f t="shared" si="6"/>
        <v>#VALUE!</v>
      </c>
      <c r="H51" s="71" t="e">
        <f t="shared" si="3"/>
        <v>#VALUE!</v>
      </c>
      <c r="I51" s="72" t="e">
        <f t="shared" si="4"/>
        <v>#VALUE!</v>
      </c>
      <c r="J51" s="73" t="e">
        <f t="shared" si="5"/>
        <v>#VALUE!</v>
      </c>
      <c r="K51" s="64" t="e">
        <f t="shared" si="7"/>
        <v>#VALUE!</v>
      </c>
      <c r="L51" s="12"/>
      <c r="M51" s="11"/>
      <c r="N51" s="11"/>
      <c r="O51" s="11"/>
      <c r="P51" s="11"/>
      <c r="Q51" s="11"/>
    </row>
    <row r="52" spans="1:17" hidden="1" outlineLevel="1" x14ac:dyDescent="0.25">
      <c r="A52" s="11"/>
      <c r="B52" s="10"/>
      <c r="C52" s="11"/>
      <c r="D52" s="11"/>
      <c r="E52" s="11"/>
      <c r="F52" s="82"/>
      <c r="G52" s="71" t="e">
        <f t="shared" si="6"/>
        <v>#VALUE!</v>
      </c>
      <c r="H52" s="71" t="e">
        <f t="shared" si="3"/>
        <v>#VALUE!</v>
      </c>
      <c r="I52" s="72" t="e">
        <f t="shared" si="4"/>
        <v>#VALUE!</v>
      </c>
      <c r="J52" s="73" t="e">
        <f t="shared" si="5"/>
        <v>#VALUE!</v>
      </c>
      <c r="K52" s="64" t="e">
        <f t="shared" si="7"/>
        <v>#VALUE!</v>
      </c>
      <c r="L52" s="12"/>
      <c r="M52" s="11"/>
      <c r="N52" s="11"/>
      <c r="O52" s="11"/>
      <c r="P52" s="11"/>
      <c r="Q52" s="11"/>
    </row>
    <row r="53" spans="1:17" hidden="1" outlineLevel="1" x14ac:dyDescent="0.25">
      <c r="A53" s="11"/>
      <c r="B53" s="10"/>
      <c r="C53" s="11"/>
      <c r="D53" s="11"/>
      <c r="E53" s="11"/>
      <c r="F53" s="82"/>
      <c r="G53" s="71" t="e">
        <f t="shared" si="6"/>
        <v>#VALUE!</v>
      </c>
      <c r="H53" s="71" t="e">
        <f t="shared" si="3"/>
        <v>#VALUE!</v>
      </c>
      <c r="I53" s="72" t="e">
        <f t="shared" si="4"/>
        <v>#VALUE!</v>
      </c>
      <c r="J53" s="73" t="e">
        <f t="shared" si="5"/>
        <v>#VALUE!</v>
      </c>
      <c r="K53" s="64" t="e">
        <f t="shared" si="7"/>
        <v>#VALUE!</v>
      </c>
      <c r="L53" s="12"/>
      <c r="M53" s="11"/>
      <c r="N53" s="11"/>
      <c r="O53" s="11"/>
      <c r="P53" s="11"/>
      <c r="Q53" s="11"/>
    </row>
    <row r="54" spans="1:17" hidden="1" outlineLevel="1" x14ac:dyDescent="0.25">
      <c r="A54" s="11"/>
      <c r="B54" s="10"/>
      <c r="C54" s="11"/>
      <c r="D54" s="11"/>
      <c r="E54" s="11"/>
      <c r="F54" s="82"/>
      <c r="G54" s="71" t="e">
        <f t="shared" si="6"/>
        <v>#VALUE!</v>
      </c>
      <c r="H54" s="71" t="e">
        <f t="shared" si="3"/>
        <v>#VALUE!</v>
      </c>
      <c r="I54" s="72" t="e">
        <f t="shared" si="4"/>
        <v>#VALUE!</v>
      </c>
      <c r="J54" s="73" t="e">
        <f t="shared" si="5"/>
        <v>#VALUE!</v>
      </c>
      <c r="K54" s="64" t="e">
        <f t="shared" si="7"/>
        <v>#VALUE!</v>
      </c>
      <c r="L54" s="12"/>
      <c r="M54" s="11"/>
      <c r="N54" s="11"/>
      <c r="O54" s="11"/>
      <c r="P54" s="11"/>
      <c r="Q54" s="11"/>
    </row>
    <row r="55" spans="1:17" hidden="1" outlineLevel="1" x14ac:dyDescent="0.25">
      <c r="A55" s="11"/>
      <c r="B55" s="10"/>
      <c r="C55" s="11"/>
      <c r="D55" s="11"/>
      <c r="E55" s="11"/>
      <c r="F55" s="82"/>
      <c r="G55" s="71" t="e">
        <f t="shared" si="6"/>
        <v>#VALUE!</v>
      </c>
      <c r="H55" s="71" t="e">
        <f t="shared" si="3"/>
        <v>#VALUE!</v>
      </c>
      <c r="I55" s="72" t="e">
        <f t="shared" si="4"/>
        <v>#VALUE!</v>
      </c>
      <c r="J55" s="73" t="e">
        <f t="shared" si="5"/>
        <v>#VALUE!</v>
      </c>
      <c r="K55" s="64" t="e">
        <f t="shared" si="7"/>
        <v>#VALUE!</v>
      </c>
      <c r="L55" s="12"/>
      <c r="M55" s="11"/>
      <c r="N55" s="11"/>
      <c r="O55" s="11"/>
      <c r="P55" s="11"/>
      <c r="Q55" s="11"/>
    </row>
    <row r="56" spans="1:17" hidden="1" outlineLevel="1" x14ac:dyDescent="0.25">
      <c r="A56" s="11"/>
      <c r="B56" s="10"/>
      <c r="C56" s="11"/>
      <c r="D56" s="11"/>
      <c r="E56" s="11"/>
      <c r="F56" s="82"/>
      <c r="G56" s="71" t="e">
        <f t="shared" si="6"/>
        <v>#VALUE!</v>
      </c>
      <c r="H56" s="71" t="e">
        <f t="shared" si="3"/>
        <v>#VALUE!</v>
      </c>
      <c r="I56" s="72" t="e">
        <f t="shared" si="4"/>
        <v>#VALUE!</v>
      </c>
      <c r="J56" s="73" t="e">
        <f t="shared" si="5"/>
        <v>#VALUE!</v>
      </c>
      <c r="K56" s="64" t="e">
        <f t="shared" si="7"/>
        <v>#VALUE!</v>
      </c>
      <c r="L56" s="12"/>
      <c r="M56" s="11"/>
      <c r="N56" s="11"/>
      <c r="O56" s="11"/>
      <c r="P56" s="11"/>
      <c r="Q56" s="11"/>
    </row>
    <row r="57" spans="1:17" hidden="1" outlineLevel="1" x14ac:dyDescent="0.25">
      <c r="A57" s="11"/>
      <c r="B57" s="10"/>
      <c r="C57" s="11"/>
      <c r="D57" s="11"/>
      <c r="E57" s="11"/>
      <c r="F57" s="82"/>
      <c r="G57" s="71" t="e">
        <f t="shared" si="6"/>
        <v>#VALUE!</v>
      </c>
      <c r="H57" s="71" t="e">
        <f t="shared" si="3"/>
        <v>#VALUE!</v>
      </c>
      <c r="I57" s="72" t="e">
        <f t="shared" si="4"/>
        <v>#VALUE!</v>
      </c>
      <c r="J57" s="73" t="e">
        <f t="shared" si="5"/>
        <v>#VALUE!</v>
      </c>
      <c r="K57" s="64" t="e">
        <f t="shared" si="7"/>
        <v>#VALUE!</v>
      </c>
      <c r="L57" s="12"/>
      <c r="M57" s="11"/>
      <c r="N57" s="11"/>
      <c r="O57" s="11"/>
      <c r="P57" s="11"/>
      <c r="Q57" s="11"/>
    </row>
    <row r="58" spans="1:17" hidden="1" outlineLevel="1" x14ac:dyDescent="0.25">
      <c r="A58" s="11"/>
      <c r="B58" s="10"/>
      <c r="C58" s="11"/>
      <c r="D58" s="11"/>
      <c r="E58" s="11"/>
      <c r="F58" s="82"/>
      <c r="G58" s="71" t="e">
        <f t="shared" si="6"/>
        <v>#VALUE!</v>
      </c>
      <c r="H58" s="71" t="e">
        <f t="shared" si="3"/>
        <v>#VALUE!</v>
      </c>
      <c r="I58" s="72" t="e">
        <f t="shared" si="4"/>
        <v>#VALUE!</v>
      </c>
      <c r="J58" s="73" t="e">
        <f t="shared" si="5"/>
        <v>#VALUE!</v>
      </c>
      <c r="K58" s="64" t="e">
        <f t="shared" si="7"/>
        <v>#VALUE!</v>
      </c>
      <c r="L58" s="12"/>
      <c r="M58" s="11"/>
      <c r="N58" s="11"/>
      <c r="O58" s="11"/>
      <c r="P58" s="11"/>
      <c r="Q58" s="11"/>
    </row>
    <row r="59" spans="1:17" ht="15.75" hidden="1" outlineLevel="1" thickBot="1" x14ac:dyDescent="0.3">
      <c r="A59" s="11"/>
      <c r="B59" s="10"/>
      <c r="C59" s="11"/>
      <c r="D59" s="11"/>
      <c r="E59" s="11"/>
      <c r="F59" s="82"/>
      <c r="G59" s="71" t="e">
        <f t="shared" si="6"/>
        <v>#VALUE!</v>
      </c>
      <c r="H59" s="71" t="e">
        <f t="shared" si="3"/>
        <v>#VALUE!</v>
      </c>
      <c r="I59" s="72" t="e">
        <f t="shared" si="4"/>
        <v>#VALUE!</v>
      </c>
      <c r="J59" s="73" t="e">
        <f t="shared" si="5"/>
        <v>#VALUE!</v>
      </c>
      <c r="K59" s="64" t="e">
        <f t="shared" si="7"/>
        <v>#VALUE!</v>
      </c>
      <c r="L59" s="12"/>
      <c r="M59" s="11"/>
      <c r="N59" s="11"/>
      <c r="O59" s="11"/>
      <c r="P59" s="11"/>
      <c r="Q59" s="11"/>
    </row>
    <row r="60" spans="1:17" ht="15.75" collapsed="1" thickBot="1" x14ac:dyDescent="0.3">
      <c r="A60" s="11"/>
      <c r="B60" s="10"/>
      <c r="C60" s="11"/>
      <c r="D60" s="11"/>
      <c r="E60" s="11"/>
      <c r="F60" s="78" t="s">
        <v>200</v>
      </c>
      <c r="G60" s="89" t="e">
        <f t="shared" si="6"/>
        <v>#VALUE!</v>
      </c>
      <c r="H60" s="89" t="e">
        <f t="shared" si="3"/>
        <v>#VALUE!</v>
      </c>
      <c r="I60" s="90" t="e">
        <f t="shared" si="4"/>
        <v>#VALUE!</v>
      </c>
      <c r="J60" s="91" t="e">
        <f t="shared" si="5"/>
        <v>#VALUE!</v>
      </c>
      <c r="K60" s="64" t="e">
        <f t="shared" si="7"/>
        <v>#VALUE!</v>
      </c>
      <c r="L60" s="12"/>
      <c r="M60" s="11"/>
      <c r="N60" s="11"/>
      <c r="O60" s="11"/>
      <c r="P60" s="11"/>
      <c r="Q60" s="11"/>
    </row>
    <row r="61" spans="1:17" hidden="1" outlineLevel="1" x14ac:dyDescent="0.25">
      <c r="A61" s="11"/>
      <c r="B61" s="10"/>
      <c r="C61" s="11"/>
      <c r="D61" s="11"/>
      <c r="E61" s="11"/>
      <c r="F61" s="78" t="s">
        <v>201</v>
      </c>
      <c r="G61" s="79" t="e">
        <f t="shared" si="6"/>
        <v>#VALUE!</v>
      </c>
      <c r="H61" s="79" t="e">
        <f t="shared" si="3"/>
        <v>#VALUE!</v>
      </c>
      <c r="I61" s="80" t="e">
        <f t="shared" si="4"/>
        <v>#VALUE!</v>
      </c>
      <c r="J61" s="81" t="e">
        <f t="shared" si="5"/>
        <v>#VALUE!</v>
      </c>
      <c r="K61" s="64" t="e">
        <f t="shared" si="7"/>
        <v>#VALUE!</v>
      </c>
      <c r="L61" s="12"/>
      <c r="M61" s="11"/>
      <c r="N61" s="11"/>
      <c r="O61" s="11"/>
      <c r="P61" s="11"/>
      <c r="Q61" s="11"/>
    </row>
    <row r="62" spans="1:17" hidden="1" outlineLevel="1" x14ac:dyDescent="0.25">
      <c r="A62" s="11"/>
      <c r="B62" s="10"/>
      <c r="C62" s="11"/>
      <c r="D62" s="11"/>
      <c r="E62" s="11"/>
      <c r="F62" s="82"/>
      <c r="G62" s="83" t="e">
        <f t="shared" si="6"/>
        <v>#VALUE!</v>
      </c>
      <c r="H62" s="83" t="e">
        <f t="shared" si="3"/>
        <v>#VALUE!</v>
      </c>
      <c r="I62" s="84" t="e">
        <f t="shared" si="4"/>
        <v>#VALUE!</v>
      </c>
      <c r="J62" s="85" t="e">
        <f t="shared" si="5"/>
        <v>#VALUE!</v>
      </c>
      <c r="K62" s="64" t="e">
        <f t="shared" si="7"/>
        <v>#VALUE!</v>
      </c>
      <c r="L62" s="12"/>
      <c r="M62" s="11"/>
      <c r="N62" s="11"/>
      <c r="O62" s="11"/>
      <c r="P62" s="11"/>
      <c r="Q62" s="11"/>
    </row>
    <row r="63" spans="1:17" hidden="1" outlineLevel="1" x14ac:dyDescent="0.25">
      <c r="A63" s="11"/>
      <c r="B63" s="10"/>
      <c r="C63" s="11"/>
      <c r="D63" s="11"/>
      <c r="E63" s="11"/>
      <c r="F63" s="82"/>
      <c r="G63" s="83" t="e">
        <f t="shared" si="6"/>
        <v>#VALUE!</v>
      </c>
      <c r="H63" s="83" t="e">
        <f t="shared" si="3"/>
        <v>#VALUE!</v>
      </c>
      <c r="I63" s="84" t="e">
        <f t="shared" si="4"/>
        <v>#VALUE!</v>
      </c>
      <c r="J63" s="85" t="e">
        <f t="shared" si="5"/>
        <v>#VALUE!</v>
      </c>
      <c r="K63" s="64" t="e">
        <f t="shared" si="7"/>
        <v>#VALUE!</v>
      </c>
      <c r="L63" s="12"/>
      <c r="M63" s="11"/>
      <c r="N63" s="11"/>
      <c r="O63" s="11"/>
      <c r="P63" s="11"/>
      <c r="Q63" s="11"/>
    </row>
    <row r="64" spans="1:17" hidden="1" outlineLevel="1" x14ac:dyDescent="0.25">
      <c r="A64" s="11"/>
      <c r="B64" s="10"/>
      <c r="C64" s="11"/>
      <c r="D64" s="11"/>
      <c r="E64" s="11"/>
      <c r="F64" s="82"/>
      <c r="G64" s="83" t="e">
        <f t="shared" si="6"/>
        <v>#VALUE!</v>
      </c>
      <c r="H64" s="83" t="e">
        <f t="shared" si="3"/>
        <v>#VALUE!</v>
      </c>
      <c r="I64" s="84" t="e">
        <f t="shared" si="4"/>
        <v>#VALUE!</v>
      </c>
      <c r="J64" s="85" t="e">
        <f t="shared" si="5"/>
        <v>#VALUE!</v>
      </c>
      <c r="K64" s="64" t="e">
        <f t="shared" si="7"/>
        <v>#VALUE!</v>
      </c>
      <c r="L64" s="12"/>
      <c r="M64" s="11"/>
      <c r="N64" s="11"/>
      <c r="O64" s="11"/>
      <c r="P64" s="11"/>
      <c r="Q64" s="11"/>
    </row>
    <row r="65" spans="1:17" hidden="1" outlineLevel="1" x14ac:dyDescent="0.25">
      <c r="A65" s="11"/>
      <c r="B65" s="10"/>
      <c r="C65" s="11"/>
      <c r="D65" s="11"/>
      <c r="E65" s="11"/>
      <c r="F65" s="82"/>
      <c r="G65" s="83" t="e">
        <f t="shared" si="6"/>
        <v>#VALUE!</v>
      </c>
      <c r="H65" s="83" t="e">
        <f t="shared" si="3"/>
        <v>#VALUE!</v>
      </c>
      <c r="I65" s="84" t="e">
        <f t="shared" si="4"/>
        <v>#VALUE!</v>
      </c>
      <c r="J65" s="85" t="e">
        <f t="shared" si="5"/>
        <v>#VALUE!</v>
      </c>
      <c r="K65" s="64" t="e">
        <f t="shared" si="7"/>
        <v>#VALUE!</v>
      </c>
      <c r="L65" s="12"/>
      <c r="M65" s="11"/>
      <c r="N65" s="11"/>
      <c r="O65" s="11"/>
      <c r="P65" s="11"/>
      <c r="Q65" s="11"/>
    </row>
    <row r="66" spans="1:17" hidden="1" outlineLevel="1" x14ac:dyDescent="0.25">
      <c r="A66" s="11"/>
      <c r="B66" s="10"/>
      <c r="C66" s="11"/>
      <c r="D66" s="11"/>
      <c r="E66" s="11"/>
      <c r="F66" s="82"/>
      <c r="G66" s="83" t="e">
        <f t="shared" si="6"/>
        <v>#VALUE!</v>
      </c>
      <c r="H66" s="83" t="e">
        <f t="shared" si="3"/>
        <v>#VALUE!</v>
      </c>
      <c r="I66" s="84" t="e">
        <f t="shared" si="4"/>
        <v>#VALUE!</v>
      </c>
      <c r="J66" s="85" t="e">
        <f t="shared" si="5"/>
        <v>#VALUE!</v>
      </c>
      <c r="K66" s="64" t="e">
        <f t="shared" si="7"/>
        <v>#VALUE!</v>
      </c>
      <c r="L66" s="12"/>
      <c r="M66" s="11"/>
      <c r="N66" s="11"/>
      <c r="O66" s="11"/>
      <c r="P66" s="11"/>
      <c r="Q66" s="11"/>
    </row>
    <row r="67" spans="1:17" hidden="1" outlineLevel="1" x14ac:dyDescent="0.25">
      <c r="A67" s="11"/>
      <c r="B67" s="10"/>
      <c r="C67" s="11"/>
      <c r="D67" s="11"/>
      <c r="E67" s="11"/>
      <c r="F67" s="82"/>
      <c r="G67" s="83" t="e">
        <f t="shared" si="6"/>
        <v>#VALUE!</v>
      </c>
      <c r="H67" s="83" t="e">
        <f t="shared" si="3"/>
        <v>#VALUE!</v>
      </c>
      <c r="I67" s="84" t="e">
        <f t="shared" si="4"/>
        <v>#VALUE!</v>
      </c>
      <c r="J67" s="85" t="e">
        <f t="shared" si="5"/>
        <v>#VALUE!</v>
      </c>
      <c r="K67" s="64" t="e">
        <f t="shared" si="7"/>
        <v>#VALUE!</v>
      </c>
      <c r="L67" s="12"/>
      <c r="M67" s="11"/>
      <c r="N67" s="11"/>
      <c r="O67" s="11"/>
      <c r="P67" s="11"/>
      <c r="Q67" s="11"/>
    </row>
    <row r="68" spans="1:17" hidden="1" outlineLevel="1" x14ac:dyDescent="0.25">
      <c r="A68" s="11"/>
      <c r="B68" s="10"/>
      <c r="C68" s="11"/>
      <c r="D68" s="11"/>
      <c r="E68" s="11"/>
      <c r="F68" s="82"/>
      <c r="G68" s="83" t="e">
        <f t="shared" si="6"/>
        <v>#VALUE!</v>
      </c>
      <c r="H68" s="83" t="e">
        <f t="shared" si="3"/>
        <v>#VALUE!</v>
      </c>
      <c r="I68" s="84" t="e">
        <f t="shared" si="4"/>
        <v>#VALUE!</v>
      </c>
      <c r="J68" s="85" t="e">
        <f t="shared" si="5"/>
        <v>#VALUE!</v>
      </c>
      <c r="K68" s="64" t="e">
        <f t="shared" si="7"/>
        <v>#VALUE!</v>
      </c>
      <c r="L68" s="12"/>
      <c r="M68" s="11"/>
      <c r="N68" s="11"/>
      <c r="O68" s="11"/>
      <c r="P68" s="11"/>
      <c r="Q68" s="11"/>
    </row>
    <row r="69" spans="1:17" hidden="1" outlineLevel="1" x14ac:dyDescent="0.25">
      <c r="A69" s="11"/>
      <c r="B69" s="10"/>
      <c r="C69" s="11"/>
      <c r="D69" s="11"/>
      <c r="E69" s="11"/>
      <c r="F69" s="82"/>
      <c r="G69" s="83" t="e">
        <f t="shared" si="6"/>
        <v>#VALUE!</v>
      </c>
      <c r="H69" s="83" t="e">
        <f t="shared" si="3"/>
        <v>#VALUE!</v>
      </c>
      <c r="I69" s="84" t="e">
        <f t="shared" si="4"/>
        <v>#VALUE!</v>
      </c>
      <c r="J69" s="85" t="e">
        <f t="shared" si="5"/>
        <v>#VALUE!</v>
      </c>
      <c r="K69" s="64" t="e">
        <f t="shared" si="7"/>
        <v>#VALUE!</v>
      </c>
      <c r="L69" s="12"/>
      <c r="M69" s="11"/>
      <c r="N69" s="11"/>
      <c r="O69" s="11"/>
      <c r="P69" s="11"/>
      <c r="Q69" s="11"/>
    </row>
    <row r="70" spans="1:17" hidden="1" outlineLevel="1" x14ac:dyDescent="0.25">
      <c r="A70" s="11"/>
      <c r="B70" s="10"/>
      <c r="C70" s="11"/>
      <c r="D70" s="11"/>
      <c r="E70" s="11"/>
      <c r="F70" s="82"/>
      <c r="G70" s="83" t="e">
        <f t="shared" si="6"/>
        <v>#VALUE!</v>
      </c>
      <c r="H70" s="83" t="e">
        <f t="shared" si="3"/>
        <v>#VALUE!</v>
      </c>
      <c r="I70" s="84" t="e">
        <f t="shared" si="4"/>
        <v>#VALUE!</v>
      </c>
      <c r="J70" s="85" t="e">
        <f t="shared" si="5"/>
        <v>#VALUE!</v>
      </c>
      <c r="K70" s="64" t="e">
        <f t="shared" si="7"/>
        <v>#VALUE!</v>
      </c>
      <c r="L70" s="12"/>
      <c r="M70" s="11"/>
      <c r="N70" s="11"/>
      <c r="O70" s="11"/>
      <c r="P70" s="11"/>
      <c r="Q70" s="11"/>
    </row>
    <row r="71" spans="1:17" ht="15.75" hidden="1" outlineLevel="1" thickBot="1" x14ac:dyDescent="0.3">
      <c r="A71" s="11"/>
      <c r="B71" s="10"/>
      <c r="C71" s="11"/>
      <c r="D71" s="11"/>
      <c r="E71" s="11"/>
      <c r="F71" s="82"/>
      <c r="G71" s="83" t="e">
        <f t="shared" si="6"/>
        <v>#VALUE!</v>
      </c>
      <c r="H71" s="83" t="e">
        <f t="shared" si="3"/>
        <v>#VALUE!</v>
      </c>
      <c r="I71" s="84" t="e">
        <f t="shared" si="4"/>
        <v>#VALUE!</v>
      </c>
      <c r="J71" s="85" t="e">
        <f t="shared" si="5"/>
        <v>#VALUE!</v>
      </c>
      <c r="K71" s="64" t="e">
        <f t="shared" si="7"/>
        <v>#VALUE!</v>
      </c>
      <c r="L71" s="12"/>
      <c r="M71" s="11"/>
      <c r="N71" s="11"/>
      <c r="O71" s="11"/>
      <c r="P71" s="11"/>
      <c r="Q71" s="11"/>
    </row>
    <row r="72" spans="1:17" ht="15.75" collapsed="1" thickBot="1" x14ac:dyDescent="0.3">
      <c r="A72" s="11"/>
      <c r="B72" s="10"/>
      <c r="C72" s="11"/>
      <c r="D72" s="11"/>
      <c r="E72" s="11"/>
      <c r="F72" s="78" t="s">
        <v>201</v>
      </c>
      <c r="G72" s="86" t="e">
        <f t="shared" si="6"/>
        <v>#VALUE!</v>
      </c>
      <c r="H72" s="86" t="e">
        <f t="shared" si="3"/>
        <v>#VALUE!</v>
      </c>
      <c r="I72" s="87" t="e">
        <f t="shared" si="4"/>
        <v>#VALUE!</v>
      </c>
      <c r="J72" s="88" t="e">
        <f t="shared" si="5"/>
        <v>#VALUE!</v>
      </c>
      <c r="K72" s="64" t="e">
        <f t="shared" si="7"/>
        <v>#VALUE!</v>
      </c>
      <c r="L72" s="12"/>
      <c r="M72" s="11"/>
      <c r="N72" s="11"/>
      <c r="O72" s="11"/>
      <c r="P72" s="11"/>
      <c r="Q72" s="11"/>
    </row>
    <row r="73" spans="1:17" ht="15.75" thickBot="1" x14ac:dyDescent="0.3">
      <c r="A73" s="11"/>
      <c r="B73" s="10"/>
      <c r="C73" s="11"/>
      <c r="D73" s="92"/>
      <c r="E73" s="11"/>
      <c r="F73" s="93" t="s">
        <v>10</v>
      </c>
      <c r="G73" s="94" t="e">
        <f>SUM(G25:G72)</f>
        <v>#VALUE!</v>
      </c>
      <c r="H73" s="94" t="e">
        <f>SUM(H25:H72)</f>
        <v>#VALUE!</v>
      </c>
      <c r="I73" s="94" t="e">
        <f>SUM(I25:I72)</f>
        <v>#VALUE!</v>
      </c>
      <c r="J73" s="95"/>
      <c r="K73" s="11"/>
      <c r="L73" s="12"/>
      <c r="M73" s="11"/>
      <c r="N73" s="11"/>
      <c r="O73" s="11"/>
      <c r="P73" s="11"/>
      <c r="Q73" s="11"/>
    </row>
    <row r="74" spans="1:17" x14ac:dyDescent="0.25">
      <c r="A74" s="11"/>
      <c r="B74" s="10"/>
      <c r="C74" s="11"/>
      <c r="D74" s="96"/>
      <c r="E74" s="11"/>
      <c r="F74" s="11"/>
      <c r="G74" s="11"/>
      <c r="H74" s="11"/>
      <c r="I74" s="11"/>
      <c r="J74" s="11"/>
      <c r="K74" s="11"/>
      <c r="L74" s="12"/>
      <c r="M74" s="11"/>
      <c r="N74" s="11"/>
      <c r="O74" s="11"/>
      <c r="P74" s="11"/>
      <c r="Q74" s="11"/>
    </row>
    <row r="75" spans="1:17" ht="61.5" customHeight="1" x14ac:dyDescent="0.25">
      <c r="A75" s="11"/>
      <c r="B75" s="10"/>
      <c r="C75" s="148" t="s">
        <v>243</v>
      </c>
      <c r="D75" s="148"/>
      <c r="E75" s="148"/>
      <c r="F75" s="148"/>
      <c r="G75" s="148"/>
      <c r="H75" s="148"/>
      <c r="I75" s="148"/>
      <c r="J75" s="148"/>
      <c r="K75" s="148"/>
      <c r="L75" s="16"/>
      <c r="M75" s="11"/>
      <c r="N75" s="11"/>
      <c r="O75" s="11"/>
      <c r="P75" s="11"/>
      <c r="Q75" s="11"/>
    </row>
    <row r="76" spans="1:17" ht="32.1" customHeight="1" x14ac:dyDescent="0.25">
      <c r="A76" s="11"/>
      <c r="B76" s="10"/>
      <c r="C76" s="149" t="s">
        <v>12</v>
      </c>
      <c r="D76" s="149"/>
      <c r="E76" s="149"/>
      <c r="F76" s="149"/>
      <c r="G76" s="149"/>
      <c r="H76" s="149"/>
      <c r="I76" s="149"/>
      <c r="J76" s="149"/>
      <c r="K76" s="149"/>
      <c r="L76" s="16"/>
      <c r="M76" s="11"/>
      <c r="N76" s="11"/>
      <c r="O76" s="11"/>
      <c r="P76" s="11"/>
      <c r="Q76" s="11"/>
    </row>
    <row r="77" spans="1:17" ht="15.6" customHeight="1" x14ac:dyDescent="0.25">
      <c r="A77" s="11"/>
      <c r="B77" s="10"/>
      <c r="C77" s="107"/>
      <c r="D77" s="107"/>
      <c r="E77" s="107"/>
      <c r="F77" s="107"/>
      <c r="G77" s="107"/>
      <c r="H77" s="107"/>
      <c r="I77" s="107"/>
      <c r="J77" s="107"/>
      <c r="K77" s="107"/>
      <c r="L77" s="16"/>
      <c r="M77" s="11"/>
      <c r="N77" s="11"/>
      <c r="O77" s="11"/>
      <c r="P77" s="11"/>
      <c r="Q77" s="11"/>
    </row>
    <row r="78" spans="1:17" ht="15.75" thickBot="1" x14ac:dyDescent="0.3">
      <c r="A78" s="11"/>
      <c r="B78" s="97"/>
      <c r="C78" s="98"/>
      <c r="D78" s="98"/>
      <c r="E78" s="98"/>
      <c r="F78" s="98"/>
      <c r="G78" s="98"/>
      <c r="H78" s="98"/>
      <c r="I78" s="150" t="s">
        <v>244</v>
      </c>
      <c r="J78" s="150"/>
      <c r="K78" s="150"/>
      <c r="L78" s="151"/>
      <c r="M78" s="11"/>
      <c r="N78" s="11"/>
      <c r="O78" s="11"/>
      <c r="P78" s="11"/>
      <c r="Q78" s="11"/>
    </row>
    <row r="79" spans="1:17" x14ac:dyDescent="0.25">
      <c r="A79" s="11"/>
      <c r="B79" s="11"/>
      <c r="C79" s="11"/>
      <c r="D79" s="11"/>
      <c r="E79" s="11"/>
      <c r="F79" s="11"/>
      <c r="G79" s="11"/>
      <c r="H79" s="11"/>
      <c r="I79" s="11"/>
      <c r="J79" s="11"/>
      <c r="K79" s="11"/>
      <c r="L79" s="11"/>
      <c r="M79" s="11"/>
      <c r="N79" s="11"/>
      <c r="O79" s="11"/>
      <c r="P79" s="11"/>
      <c r="Q79" s="11"/>
    </row>
    <row r="80" spans="1:17" hidden="1" x14ac:dyDescent="0.25">
      <c r="A80" s="11"/>
      <c r="B80" s="11"/>
      <c r="C80" s="11"/>
      <c r="D80" s="11"/>
      <c r="E80" s="11"/>
      <c r="F80" s="11"/>
      <c r="G80" s="11"/>
      <c r="H80" s="11"/>
      <c r="I80" s="11"/>
      <c r="J80" s="11"/>
      <c r="K80" s="11"/>
      <c r="L80" s="11"/>
      <c r="M80" s="11"/>
      <c r="N80" s="11"/>
      <c r="O80" s="11"/>
      <c r="P80" s="11"/>
      <c r="Q80" s="11"/>
    </row>
  </sheetData>
  <sheetProtection algorithmName="SHA-512" hashValue="RxEvHfjg4WWpQ7RZv4Uykm5cx7N3u2/t31h0LG3q/n8dQ80Mjhk2bp0oSnyGRo6JwFTqjnRA8z0D9tklxr74hg==" saltValue="zyn7gSLho5Dx2GfgHACY3g==" spinCount="100000" sheet="1" objects="1" scenarios="1"/>
  <mergeCells count="9">
    <mergeCell ref="I78:L78"/>
    <mergeCell ref="C75:K75"/>
    <mergeCell ref="C76:K76"/>
    <mergeCell ref="C3:K3"/>
    <mergeCell ref="C4:K4"/>
    <mergeCell ref="F6:K6"/>
    <mergeCell ref="C16:D17"/>
    <mergeCell ref="F18:K19"/>
    <mergeCell ref="F22:J22"/>
  </mergeCells>
  <conditionalFormatting sqref="D13">
    <cfRule type="cellIs" dxfId="5" priority="1" operator="lessThan">
      <formula>1</formula>
    </cfRule>
  </conditionalFormatting>
  <conditionalFormatting sqref="E11 D14">
    <cfRule type="cellIs" dxfId="4" priority="2" operator="greaterThan">
      <formula>0.95</formula>
    </cfRule>
  </conditionalFormatting>
  <dataValidations count="2">
    <dataValidation type="list" errorStyle="warning" allowBlank="1" showInputMessage="1" showErrorMessage="1" errorTitle="Advertencia" error="Seleccionar solo los campos que están en la lista desplegable. " sqref="E9" xr:uid="{EFD019BB-2763-4103-AE83-8BA9D0148D67}">
      <formula1>$P$31:$P$72</formula1>
    </dataValidation>
    <dataValidation type="list" allowBlank="1" showInputMessage="1" showErrorMessage="1" sqref="P28" xr:uid="{E5A53973-2FBB-4545-9973-CC8BEDD9AC95}">
      <formula1>$R$33:$S$33</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Advertencia" error="Seleccionar solo los campos que están en la lista desplegable. " xr:uid="{68218689-4D47-4851-9406-104B3ECE1089}">
          <x14:formula1>
            <xm:f>PROGRAMAS!$B$3:$B$110</xm:f>
          </x14:formula1>
          <xm:sqref>D11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031BA-4078-4067-82B7-B97E54B831C8}">
  <dimension ref="A1:Q79"/>
  <sheetViews>
    <sheetView showGridLines="0" zoomScale="115" zoomScaleNormal="115" workbookViewId="0">
      <selection sqref="A1:XFD1048576"/>
    </sheetView>
  </sheetViews>
  <sheetFormatPr baseColWidth="10" defaultColWidth="0" defaultRowHeight="15" zeroHeight="1" outlineLevelRow="1" x14ac:dyDescent="0.25"/>
  <cols>
    <col min="1" max="2" width="4.42578125" style="103" customWidth="1"/>
    <col min="3" max="3" width="20.7109375" style="103" bestFit="1" customWidth="1"/>
    <col min="4" max="4" width="21.5703125" style="103" customWidth="1"/>
    <col min="5" max="5" width="10.85546875" style="103" customWidth="1"/>
    <col min="6" max="6" width="8.140625" style="103" customWidth="1"/>
    <col min="7" max="11" width="13.28515625" style="103" customWidth="1"/>
    <col min="12" max="13" width="4.42578125" style="103" customWidth="1"/>
    <col min="14" max="14" width="10.85546875" style="103" hidden="1" customWidth="1"/>
    <col min="15" max="15" width="17.42578125" style="103" hidden="1" customWidth="1"/>
    <col min="16" max="16" width="10.140625" style="103" hidden="1" customWidth="1"/>
    <col min="17" max="16384" width="10.85546875" style="103" hidden="1"/>
  </cols>
  <sheetData>
    <row r="1" spans="1:17" ht="15.75" thickBot="1" x14ac:dyDescent="0.3">
      <c r="A1" s="11"/>
      <c r="B1" s="11"/>
      <c r="C1" s="11"/>
      <c r="D1" s="11"/>
      <c r="E1" s="11"/>
      <c r="F1" s="11"/>
      <c r="G1" s="11"/>
      <c r="H1" s="11"/>
      <c r="I1" s="11"/>
      <c r="J1" s="11"/>
      <c r="K1" s="11"/>
      <c r="L1" s="11"/>
      <c r="M1" s="11"/>
      <c r="N1" s="11"/>
      <c r="O1" s="11"/>
      <c r="P1" s="11"/>
      <c r="Q1" s="11"/>
    </row>
    <row r="2" spans="1:17" x14ac:dyDescent="0.25">
      <c r="A2" s="11"/>
      <c r="B2" s="35"/>
      <c r="C2" s="36"/>
      <c r="D2" s="36"/>
      <c r="E2" s="36"/>
      <c r="F2" s="36"/>
      <c r="G2" s="36"/>
      <c r="H2" s="36"/>
      <c r="I2" s="36"/>
      <c r="J2" s="36"/>
      <c r="K2" s="36"/>
      <c r="L2" s="37"/>
      <c r="M2" s="11"/>
      <c r="N2" s="11"/>
      <c r="O2" s="11"/>
      <c r="P2" s="11"/>
      <c r="Q2" s="11"/>
    </row>
    <row r="3" spans="1:17" x14ac:dyDescent="0.25">
      <c r="A3" s="11"/>
      <c r="B3" s="10"/>
      <c r="C3" s="152" t="s">
        <v>231</v>
      </c>
      <c r="D3" s="152"/>
      <c r="E3" s="152"/>
      <c r="F3" s="152"/>
      <c r="G3" s="152"/>
      <c r="H3" s="152"/>
      <c r="I3" s="152"/>
      <c r="J3" s="152"/>
      <c r="K3" s="152"/>
      <c r="L3" s="12"/>
      <c r="M3" s="11"/>
      <c r="N3" s="11"/>
      <c r="O3" s="11"/>
      <c r="P3" s="11"/>
      <c r="Q3" s="11"/>
    </row>
    <row r="4" spans="1:17" x14ac:dyDescent="0.25">
      <c r="A4" s="11"/>
      <c r="B4" s="10"/>
      <c r="C4" s="152" t="s">
        <v>233</v>
      </c>
      <c r="D4" s="152"/>
      <c r="E4" s="152"/>
      <c r="F4" s="152"/>
      <c r="G4" s="152"/>
      <c r="H4" s="152"/>
      <c r="I4" s="152"/>
      <c r="J4" s="152"/>
      <c r="K4" s="152"/>
      <c r="L4" s="12"/>
      <c r="M4" s="11"/>
      <c r="N4" s="11"/>
      <c r="O4" s="11"/>
      <c r="P4" s="11"/>
      <c r="Q4" s="11"/>
    </row>
    <row r="5" spans="1:17" ht="15.75" thickBot="1" x14ac:dyDescent="0.3">
      <c r="A5" s="11"/>
      <c r="B5" s="10"/>
      <c r="C5" s="11"/>
      <c r="D5" s="11"/>
      <c r="E5" s="11"/>
      <c r="F5" s="11"/>
      <c r="G5" s="11"/>
      <c r="H5" s="11"/>
      <c r="I5" s="11"/>
      <c r="J5" s="11"/>
      <c r="K5" s="11"/>
      <c r="L5" s="12"/>
      <c r="M5" s="11"/>
      <c r="N5" s="11"/>
      <c r="O5" s="11"/>
      <c r="P5" s="11"/>
      <c r="Q5" s="11"/>
    </row>
    <row r="6" spans="1:17" x14ac:dyDescent="0.25">
      <c r="A6" s="11"/>
      <c r="B6" s="10"/>
      <c r="C6" s="11"/>
      <c r="D6" s="11"/>
      <c r="E6" s="11"/>
      <c r="F6" s="153" t="s">
        <v>181</v>
      </c>
      <c r="G6" s="154"/>
      <c r="H6" s="154"/>
      <c r="I6" s="154"/>
      <c r="J6" s="154"/>
      <c r="K6" s="155"/>
      <c r="L6" s="12"/>
      <c r="M6" s="11"/>
      <c r="N6" s="11"/>
      <c r="O6" s="11"/>
      <c r="P6" s="11"/>
      <c r="Q6" s="11"/>
    </row>
    <row r="7" spans="1:17" ht="45.75" thickBot="1" x14ac:dyDescent="0.3">
      <c r="A7" s="11"/>
      <c r="B7" s="10"/>
      <c r="C7" s="11"/>
      <c r="D7" s="11"/>
      <c r="E7" s="11"/>
      <c r="F7" s="7"/>
      <c r="G7" s="8" t="s">
        <v>182</v>
      </c>
      <c r="H7" s="8" t="s">
        <v>4</v>
      </c>
      <c r="I7" s="8" t="s">
        <v>204</v>
      </c>
      <c r="J7" s="8" t="s">
        <v>203</v>
      </c>
      <c r="K7" s="9" t="s">
        <v>183</v>
      </c>
      <c r="L7" s="12"/>
      <c r="M7" s="11"/>
      <c r="N7" s="11"/>
      <c r="Q7" s="11"/>
    </row>
    <row r="8" spans="1:17" ht="36" x14ac:dyDescent="0.25">
      <c r="A8" s="11"/>
      <c r="B8" s="10"/>
      <c r="C8" s="11"/>
      <c r="D8" s="11"/>
      <c r="E8" s="38"/>
      <c r="F8" s="39" t="s">
        <v>207</v>
      </c>
      <c r="G8" s="27">
        <f>D13</f>
        <v>0</v>
      </c>
      <c r="H8" s="27" t="str">
        <f>D15</f>
        <v>Ingresa el valor de tu ciclo</v>
      </c>
      <c r="I8" s="27" t="e">
        <f>H8*$D$10</f>
        <v>#VALUE!</v>
      </c>
      <c r="J8" s="27" t="e">
        <f>H8*2%</f>
        <v>#VALUE!</v>
      </c>
      <c r="K8" s="28" t="str">
        <f>H8</f>
        <v>Ingresa el valor de tu ciclo</v>
      </c>
      <c r="L8" s="12"/>
      <c r="M8" s="11"/>
      <c r="N8" s="11"/>
      <c r="Q8" s="11"/>
    </row>
    <row r="9" spans="1:17" ht="15.75" thickBot="1" x14ac:dyDescent="0.3">
      <c r="A9" s="11"/>
      <c r="B9" s="10"/>
      <c r="C9" s="11"/>
      <c r="D9" s="11"/>
      <c r="E9" s="38"/>
      <c r="F9" s="41" t="s">
        <v>208</v>
      </c>
      <c r="G9" s="30">
        <f>G8</f>
        <v>0</v>
      </c>
      <c r="H9" s="30">
        <f t="shared" ref="H9:H17" si="0">G9*$D$14</f>
        <v>0</v>
      </c>
      <c r="I9" s="27" t="e">
        <f>K9*$D$10</f>
        <v>#VALUE!</v>
      </c>
      <c r="J9" s="27">
        <f t="shared" ref="J9:J17" si="1">H9*2%</f>
        <v>0</v>
      </c>
      <c r="K9" s="34" t="e">
        <f>H9+K8</f>
        <v>#VALUE!</v>
      </c>
      <c r="L9" s="12"/>
      <c r="M9" s="11"/>
      <c r="N9" s="11"/>
      <c r="Q9" s="11"/>
    </row>
    <row r="10" spans="1:17" x14ac:dyDescent="0.25">
      <c r="A10" s="11"/>
      <c r="B10" s="10"/>
      <c r="C10" s="42" t="s">
        <v>8</v>
      </c>
      <c r="D10" s="43">
        <v>1.2999999999999999E-2</v>
      </c>
      <c r="E10" s="44"/>
      <c r="F10" s="39" t="s">
        <v>209</v>
      </c>
      <c r="G10" s="30">
        <f>IF(D12&lt;3,0,(G9))</f>
        <v>0</v>
      </c>
      <c r="H10" s="30">
        <f t="shared" si="0"/>
        <v>0</v>
      </c>
      <c r="I10" s="27" t="e">
        <f t="shared" ref="I10:I17" si="2">K10*$D$10</f>
        <v>#VALUE!</v>
      </c>
      <c r="J10" s="27">
        <f t="shared" si="1"/>
        <v>0</v>
      </c>
      <c r="K10" s="34" t="e">
        <f>IF(D12&lt;3,0,(H10+K9))</f>
        <v>#VALUE!</v>
      </c>
      <c r="L10" s="12"/>
      <c r="M10" s="11"/>
      <c r="N10" s="11"/>
      <c r="Q10" s="11"/>
    </row>
    <row r="11" spans="1:17" x14ac:dyDescent="0.25">
      <c r="A11" s="11"/>
      <c r="B11" s="10"/>
      <c r="C11" s="46" t="s">
        <v>187</v>
      </c>
      <c r="D11" s="26" t="s">
        <v>38</v>
      </c>
      <c r="E11" s="100"/>
      <c r="F11" s="41" t="s">
        <v>210</v>
      </c>
      <c r="G11" s="30">
        <f>IF(D12&lt;4,0,(G9))</f>
        <v>0</v>
      </c>
      <c r="H11" s="30">
        <f t="shared" si="0"/>
        <v>0</v>
      </c>
      <c r="I11" s="27" t="e">
        <f t="shared" si="2"/>
        <v>#VALUE!</v>
      </c>
      <c r="J11" s="27">
        <f t="shared" si="1"/>
        <v>0</v>
      </c>
      <c r="K11" s="34" t="e">
        <f>IF(D12&lt;4,0,(H11+K10))</f>
        <v>#VALUE!</v>
      </c>
      <c r="L11" s="12"/>
      <c r="M11" s="11"/>
      <c r="N11" s="11"/>
      <c r="O11" s="11"/>
      <c r="P11" s="11"/>
      <c r="Q11" s="11"/>
    </row>
    <row r="12" spans="1:17" x14ac:dyDescent="0.25">
      <c r="A12" s="11"/>
      <c r="B12" s="10"/>
      <c r="C12" s="46" t="s">
        <v>206</v>
      </c>
      <c r="D12" s="104">
        <f>_xlfn.XLOOKUP(D11,PROGRAMAS!W:W,PROGRAMAS!X:X,"No se encuentra")</f>
        <v>4</v>
      </c>
      <c r="E12" s="44"/>
      <c r="F12" s="39" t="s">
        <v>211</v>
      </c>
      <c r="G12" s="30">
        <f>IF(D12&lt;5,0,(G10*5.2%+G10))</f>
        <v>0</v>
      </c>
      <c r="H12" s="30">
        <f t="shared" si="0"/>
        <v>0</v>
      </c>
      <c r="I12" s="27">
        <f t="shared" si="2"/>
        <v>0</v>
      </c>
      <c r="J12" s="27">
        <f t="shared" si="1"/>
        <v>0</v>
      </c>
      <c r="K12" s="34">
        <f>IF(D12&lt;5,0,(H12+K11))</f>
        <v>0</v>
      </c>
      <c r="L12" s="12"/>
      <c r="M12" s="11"/>
      <c r="N12" s="11"/>
      <c r="O12" s="11"/>
      <c r="P12" s="11"/>
      <c r="Q12" s="11"/>
    </row>
    <row r="13" spans="1:17" ht="22.5" x14ac:dyDescent="0.25">
      <c r="A13" s="11"/>
      <c r="B13" s="10"/>
      <c r="C13" s="46" t="s">
        <v>7</v>
      </c>
      <c r="D13" s="102">
        <v>0</v>
      </c>
      <c r="E13" s="44"/>
      <c r="F13" s="41" t="s">
        <v>212</v>
      </c>
      <c r="G13" s="30">
        <f>IF(D12&lt;6,0,(G12))</f>
        <v>0</v>
      </c>
      <c r="H13" s="30">
        <f t="shared" si="0"/>
        <v>0</v>
      </c>
      <c r="I13" s="27">
        <f t="shared" si="2"/>
        <v>0</v>
      </c>
      <c r="J13" s="27">
        <f t="shared" si="1"/>
        <v>0</v>
      </c>
      <c r="K13" s="34">
        <f>IF(D12&lt;6,0,(H13+K12))</f>
        <v>0</v>
      </c>
      <c r="L13" s="12"/>
      <c r="M13" s="11"/>
      <c r="N13" s="11"/>
      <c r="O13" s="11"/>
      <c r="P13" s="11"/>
      <c r="Q13" s="11"/>
    </row>
    <row r="14" spans="1:17" ht="22.5" x14ac:dyDescent="0.25">
      <c r="A14" s="11"/>
      <c r="B14" s="10"/>
      <c r="C14" s="46" t="s">
        <v>6</v>
      </c>
      <c r="D14" s="101">
        <v>0.8</v>
      </c>
      <c r="E14" s="44"/>
      <c r="F14" s="39" t="s">
        <v>213</v>
      </c>
      <c r="G14" s="30">
        <f>IF(D12&lt;7,0,(G12))</f>
        <v>0</v>
      </c>
      <c r="H14" s="30">
        <f t="shared" si="0"/>
        <v>0</v>
      </c>
      <c r="I14" s="27">
        <f t="shared" si="2"/>
        <v>0</v>
      </c>
      <c r="J14" s="27">
        <f t="shared" si="1"/>
        <v>0</v>
      </c>
      <c r="K14" s="34">
        <f>IF(D12&lt;7,0,(H14+K13))</f>
        <v>0</v>
      </c>
      <c r="L14" s="12"/>
      <c r="M14" s="11"/>
      <c r="N14" s="11"/>
      <c r="O14" s="11"/>
      <c r="P14" s="11"/>
      <c r="Q14" s="11"/>
    </row>
    <row r="15" spans="1:17" ht="24.75" thickBot="1" x14ac:dyDescent="0.3">
      <c r="A15" s="11"/>
      <c r="B15" s="10"/>
      <c r="C15" s="49" t="s">
        <v>4</v>
      </c>
      <c r="D15" s="29" t="str">
        <f>IF(D13&gt;0,D13*D14,"Ingresa el valor de tu ciclo")</f>
        <v>Ingresa el valor de tu ciclo</v>
      </c>
      <c r="E15" s="50"/>
      <c r="F15" s="41" t="s">
        <v>214</v>
      </c>
      <c r="G15" s="30">
        <f>IF(D12&lt;8,0,(G13))</f>
        <v>0</v>
      </c>
      <c r="H15" s="30">
        <f t="shared" si="0"/>
        <v>0</v>
      </c>
      <c r="I15" s="27">
        <f t="shared" si="2"/>
        <v>0</v>
      </c>
      <c r="J15" s="27">
        <f t="shared" si="1"/>
        <v>0</v>
      </c>
      <c r="K15" s="34">
        <f>IF(D12&lt;8,0,(H15+K14))</f>
        <v>0</v>
      </c>
      <c r="L15" s="12"/>
      <c r="M15" s="11"/>
      <c r="N15" s="11"/>
      <c r="O15" s="11"/>
      <c r="P15" s="11"/>
      <c r="Q15" s="11"/>
    </row>
    <row r="16" spans="1:17" x14ac:dyDescent="0.25">
      <c r="A16" s="11"/>
      <c r="B16" s="10"/>
      <c r="C16" s="156" t="str">
        <f>IF(OR(D14&lt;10%,D14&gt;80%),"Recuerda que, se financia mínimo 10% y máximo el 80% del valor de la matrícula","")</f>
        <v/>
      </c>
      <c r="D16" s="156"/>
      <c r="E16" s="2"/>
      <c r="F16" s="39" t="s">
        <v>215</v>
      </c>
      <c r="G16" s="30">
        <f>IF(D12&lt;9,0,(G14*5.2%+G14))</f>
        <v>0</v>
      </c>
      <c r="H16" s="30">
        <f t="shared" si="0"/>
        <v>0</v>
      </c>
      <c r="I16" s="27">
        <f t="shared" si="2"/>
        <v>0</v>
      </c>
      <c r="J16" s="27">
        <f t="shared" si="1"/>
        <v>0</v>
      </c>
      <c r="K16" s="34">
        <f>IF(D12&lt;9,0,(H16+K15))</f>
        <v>0</v>
      </c>
      <c r="L16" s="12"/>
      <c r="M16" s="11"/>
      <c r="N16" s="11"/>
      <c r="O16" s="11"/>
      <c r="P16" s="11"/>
      <c r="Q16" s="11"/>
    </row>
    <row r="17" spans="1:17" ht="24.75" thickBot="1" x14ac:dyDescent="0.3">
      <c r="A17" s="11"/>
      <c r="B17" s="10"/>
      <c r="C17" s="157"/>
      <c r="D17" s="157"/>
      <c r="E17" s="11"/>
      <c r="F17" s="51" t="s">
        <v>216</v>
      </c>
      <c r="G17" s="52">
        <f>IF(D12&lt;10,0,(G16))</f>
        <v>0</v>
      </c>
      <c r="H17" s="52">
        <f t="shared" si="0"/>
        <v>0</v>
      </c>
      <c r="I17" s="53">
        <f t="shared" si="2"/>
        <v>0</v>
      </c>
      <c r="J17" s="53">
        <f t="shared" si="1"/>
        <v>0</v>
      </c>
      <c r="K17" s="54">
        <f>IF(D12&lt;10,0,(H17+K16))</f>
        <v>0</v>
      </c>
      <c r="L17" s="12"/>
      <c r="M17" s="11"/>
      <c r="N17" s="11"/>
      <c r="O17" s="11"/>
      <c r="P17" s="11"/>
      <c r="Q17" s="11"/>
    </row>
    <row r="18" spans="1:17" ht="18.75" customHeight="1" x14ac:dyDescent="0.25">
      <c r="A18" s="11"/>
      <c r="B18" s="10"/>
      <c r="C18" s="11"/>
      <c r="D18" s="11"/>
      <c r="E18" s="11"/>
      <c r="F18" s="158" t="s">
        <v>245</v>
      </c>
      <c r="G18" s="158"/>
      <c r="H18" s="158"/>
      <c r="I18" s="158"/>
      <c r="J18" s="158"/>
      <c r="K18" s="158"/>
      <c r="L18" s="12"/>
      <c r="M18" s="11"/>
      <c r="N18" s="11"/>
      <c r="Q18" s="11"/>
    </row>
    <row r="19" spans="1:17" ht="18.75" customHeight="1" x14ac:dyDescent="0.25">
      <c r="A19" s="11"/>
      <c r="B19" s="10"/>
      <c r="C19" s="11"/>
      <c r="D19" s="11"/>
      <c r="E19" s="11"/>
      <c r="F19" s="159"/>
      <c r="G19" s="159"/>
      <c r="H19" s="159"/>
      <c r="I19" s="159"/>
      <c r="J19" s="159"/>
      <c r="K19" s="159"/>
      <c r="L19" s="12"/>
      <c r="N19" s="11"/>
      <c r="Q19" s="11"/>
    </row>
    <row r="20" spans="1:17" ht="15.75" thickBot="1" x14ac:dyDescent="0.3">
      <c r="A20" s="11"/>
      <c r="B20" s="10"/>
      <c r="C20" s="11"/>
      <c r="D20" s="11"/>
      <c r="E20" s="11"/>
      <c r="F20" s="108"/>
      <c r="G20" s="108"/>
      <c r="H20" s="108"/>
      <c r="I20" s="108"/>
      <c r="J20" s="108"/>
      <c r="K20" s="108"/>
      <c r="L20" s="12"/>
      <c r="N20" s="11"/>
      <c r="Q20" s="11"/>
    </row>
    <row r="21" spans="1:17" ht="23.25" thickBot="1" x14ac:dyDescent="0.3">
      <c r="A21" s="11"/>
      <c r="B21" s="10"/>
      <c r="C21" s="13" t="s">
        <v>195</v>
      </c>
      <c r="D21" s="126" t="e">
        <f>IF(D12=1,K8,
IF(D12=2,K9,
IF(D12=3,K10,
IF(D12=4,K11,
IF(D12=5,K12,
IF(D12=6,K13,
IF(D12=7,K14,
IF(D12=8,K15,
IF(D12=9,K16,
IF(D12=10,K17,""))))))))))</f>
        <v>#VALUE!</v>
      </c>
      <c r="E21" s="55"/>
      <c r="F21" s="55"/>
      <c r="G21" s="11"/>
      <c r="H21" s="11"/>
      <c r="I21" s="11"/>
      <c r="J21" s="11"/>
      <c r="K21" s="11"/>
      <c r="L21" s="12"/>
      <c r="M21" s="11"/>
      <c r="N21" s="11"/>
      <c r="Q21" s="11"/>
    </row>
    <row r="22" spans="1:17" ht="15.75" thickBot="1" x14ac:dyDescent="0.3">
      <c r="A22" s="11"/>
      <c r="B22" s="10"/>
      <c r="C22" s="40" t="s">
        <v>8</v>
      </c>
      <c r="D22" s="127">
        <f>D10</f>
        <v>1.2999999999999999E-2</v>
      </c>
      <c r="E22" s="55"/>
      <c r="F22" s="160" t="s">
        <v>196</v>
      </c>
      <c r="G22" s="161"/>
      <c r="H22" s="161"/>
      <c r="I22" s="161"/>
      <c r="J22" s="162"/>
      <c r="K22" s="11"/>
      <c r="L22" s="12"/>
      <c r="M22" s="11"/>
      <c r="N22" s="11"/>
      <c r="Q22" s="11"/>
    </row>
    <row r="23" spans="1:17" ht="24.75" thickBot="1" x14ac:dyDescent="0.3">
      <c r="A23" s="11"/>
      <c r="B23" s="10"/>
      <c r="C23" s="40" t="s">
        <v>13</v>
      </c>
      <c r="D23" s="128">
        <v>48</v>
      </c>
      <c r="E23" s="56"/>
      <c r="F23" s="57" t="s">
        <v>197</v>
      </c>
      <c r="G23" s="14" t="s">
        <v>2</v>
      </c>
      <c r="H23" s="14" t="s">
        <v>11</v>
      </c>
      <c r="I23" s="14" t="s">
        <v>205</v>
      </c>
      <c r="J23" s="15" t="s">
        <v>3</v>
      </c>
      <c r="K23" s="58" t="s">
        <v>9</v>
      </c>
      <c r="L23" s="12"/>
      <c r="M23" s="11"/>
      <c r="N23" s="11"/>
      <c r="O23" s="11"/>
      <c r="P23" s="11"/>
      <c r="Q23" s="11"/>
    </row>
    <row r="24" spans="1:17" ht="15.75" thickBot="1" x14ac:dyDescent="0.3">
      <c r="A24" s="11"/>
      <c r="B24" s="10"/>
      <c r="C24" s="45" t="s">
        <v>1</v>
      </c>
      <c r="D24" s="129" t="e">
        <f>PMT(D22,$D$23,-(D21))</f>
        <v>#VALUE!</v>
      </c>
      <c r="E24" s="50"/>
      <c r="F24" s="59"/>
      <c r="G24" s="60"/>
      <c r="H24" s="61"/>
      <c r="I24" s="62"/>
      <c r="J24" s="63" t="e">
        <f>D21</f>
        <v>#VALUE!</v>
      </c>
      <c r="K24" s="64"/>
      <c r="L24" s="12"/>
      <c r="M24" s="11"/>
      <c r="N24" s="11"/>
      <c r="O24" s="11"/>
      <c r="P24" s="11"/>
      <c r="Q24" s="11"/>
    </row>
    <row r="25" spans="1:17" hidden="1" outlineLevel="1" x14ac:dyDescent="0.25">
      <c r="A25" s="11"/>
      <c r="B25" s="10"/>
      <c r="C25" s="11"/>
      <c r="D25" s="11"/>
      <c r="E25" s="65"/>
      <c r="F25" s="10" t="s">
        <v>198</v>
      </c>
      <c r="G25" s="66" t="e">
        <f>IF(J24&gt;1,(I25-H25),"")</f>
        <v>#VALUE!</v>
      </c>
      <c r="H25" s="67" t="e">
        <f t="shared" ref="H25:H72" si="3">IF(J24&gt;1,IPMT($D$22,1,$D$23,-J24),"")</f>
        <v>#VALUE!</v>
      </c>
      <c r="I25" s="68" t="e">
        <f t="shared" ref="I25:I72" si="4">IF(J24&gt;1,$D$24,"")</f>
        <v>#VALUE!</v>
      </c>
      <c r="J25" s="69" t="e">
        <f t="shared" ref="J25:J72" si="5">IF(K25="",0,(J24-G25))</f>
        <v>#VALUE!</v>
      </c>
      <c r="K25" s="64">
        <v>1</v>
      </c>
      <c r="L25" s="12"/>
      <c r="M25" s="11"/>
      <c r="N25" s="11"/>
      <c r="O25" s="11"/>
      <c r="P25" s="11"/>
      <c r="Q25" s="11"/>
    </row>
    <row r="26" spans="1:17" hidden="1" outlineLevel="1" x14ac:dyDescent="0.25">
      <c r="A26" s="11"/>
      <c r="B26" s="10"/>
      <c r="C26" s="11"/>
      <c r="D26" s="11"/>
      <c r="E26" s="11"/>
      <c r="F26" s="10"/>
      <c r="G26" s="70" t="e">
        <f t="shared" ref="G26:G72" si="6">IF(J25&gt;1,(I26-H26),"")</f>
        <v>#VALUE!</v>
      </c>
      <c r="H26" s="71" t="e">
        <f t="shared" si="3"/>
        <v>#VALUE!</v>
      </c>
      <c r="I26" s="72" t="e">
        <f t="shared" si="4"/>
        <v>#VALUE!</v>
      </c>
      <c r="J26" s="73" t="e">
        <f t="shared" si="5"/>
        <v>#VALUE!</v>
      </c>
      <c r="K26" s="64" t="e">
        <f t="shared" ref="K26:K72" si="7">IF(J25&lt;1,"",K25+1)</f>
        <v>#VALUE!</v>
      </c>
      <c r="L26" s="12"/>
      <c r="M26" s="11"/>
      <c r="N26" s="11"/>
      <c r="O26" s="11"/>
      <c r="P26" s="11"/>
      <c r="Q26" s="11"/>
    </row>
    <row r="27" spans="1:17" hidden="1" outlineLevel="1" x14ac:dyDescent="0.25">
      <c r="A27" s="11"/>
      <c r="B27" s="10"/>
      <c r="C27" s="11"/>
      <c r="D27" s="11"/>
      <c r="E27" s="11"/>
      <c r="F27" s="10"/>
      <c r="G27" s="70" t="e">
        <f t="shared" si="6"/>
        <v>#VALUE!</v>
      </c>
      <c r="H27" s="71" t="e">
        <f t="shared" si="3"/>
        <v>#VALUE!</v>
      </c>
      <c r="I27" s="72" t="e">
        <f t="shared" si="4"/>
        <v>#VALUE!</v>
      </c>
      <c r="J27" s="73" t="e">
        <f t="shared" si="5"/>
        <v>#VALUE!</v>
      </c>
      <c r="K27" s="64" t="e">
        <f t="shared" si="7"/>
        <v>#VALUE!</v>
      </c>
      <c r="L27" s="12"/>
      <c r="M27" s="11"/>
      <c r="N27" s="11"/>
      <c r="O27" s="11"/>
      <c r="P27" s="11"/>
      <c r="Q27" s="11"/>
    </row>
    <row r="28" spans="1:17" hidden="1" outlineLevel="1" x14ac:dyDescent="0.25">
      <c r="A28" s="11"/>
      <c r="B28" s="10"/>
      <c r="C28" s="11"/>
      <c r="D28" s="11"/>
      <c r="E28" s="11"/>
      <c r="F28" s="10"/>
      <c r="G28" s="70" t="e">
        <f t="shared" si="6"/>
        <v>#VALUE!</v>
      </c>
      <c r="H28" s="71" t="e">
        <f t="shared" si="3"/>
        <v>#VALUE!</v>
      </c>
      <c r="I28" s="72" t="e">
        <f t="shared" si="4"/>
        <v>#VALUE!</v>
      </c>
      <c r="J28" s="73" t="e">
        <f t="shared" si="5"/>
        <v>#VALUE!</v>
      </c>
      <c r="K28" s="64" t="e">
        <f t="shared" si="7"/>
        <v>#VALUE!</v>
      </c>
      <c r="L28" s="12"/>
      <c r="M28" s="11"/>
      <c r="N28" s="11"/>
      <c r="O28" s="11"/>
      <c r="P28" s="11"/>
      <c r="Q28" s="11"/>
    </row>
    <row r="29" spans="1:17" hidden="1" outlineLevel="1" x14ac:dyDescent="0.25">
      <c r="A29" s="11"/>
      <c r="B29" s="10"/>
      <c r="C29" s="11"/>
      <c r="D29" s="11"/>
      <c r="E29" s="11"/>
      <c r="F29" s="10"/>
      <c r="G29" s="70" t="e">
        <f t="shared" si="6"/>
        <v>#VALUE!</v>
      </c>
      <c r="H29" s="71" t="e">
        <f t="shared" si="3"/>
        <v>#VALUE!</v>
      </c>
      <c r="I29" s="72" t="e">
        <f t="shared" si="4"/>
        <v>#VALUE!</v>
      </c>
      <c r="J29" s="73" t="e">
        <f t="shared" si="5"/>
        <v>#VALUE!</v>
      </c>
      <c r="K29" s="64" t="e">
        <f t="shared" si="7"/>
        <v>#VALUE!</v>
      </c>
      <c r="L29" s="12"/>
      <c r="M29" s="11"/>
      <c r="N29" s="11"/>
      <c r="O29" s="11"/>
      <c r="P29" s="11"/>
      <c r="Q29" s="11"/>
    </row>
    <row r="30" spans="1:17" hidden="1" outlineLevel="1" x14ac:dyDescent="0.25">
      <c r="A30" s="11"/>
      <c r="B30" s="10"/>
      <c r="C30" s="11"/>
      <c r="D30" s="11"/>
      <c r="E30" s="11"/>
      <c r="F30" s="10"/>
      <c r="G30" s="70" t="e">
        <f t="shared" si="6"/>
        <v>#VALUE!</v>
      </c>
      <c r="H30" s="71" t="e">
        <f t="shared" si="3"/>
        <v>#VALUE!</v>
      </c>
      <c r="I30" s="72" t="e">
        <f t="shared" si="4"/>
        <v>#VALUE!</v>
      </c>
      <c r="J30" s="73" t="e">
        <f t="shared" si="5"/>
        <v>#VALUE!</v>
      </c>
      <c r="K30" s="64" t="e">
        <f t="shared" si="7"/>
        <v>#VALUE!</v>
      </c>
      <c r="L30" s="12"/>
      <c r="M30" s="11"/>
      <c r="N30" s="11"/>
      <c r="O30" s="11"/>
      <c r="P30" s="11"/>
      <c r="Q30" s="11"/>
    </row>
    <row r="31" spans="1:17" hidden="1" outlineLevel="1" x14ac:dyDescent="0.25">
      <c r="A31" s="11"/>
      <c r="B31" s="10"/>
      <c r="C31" s="11"/>
      <c r="D31" s="11"/>
      <c r="E31" s="11"/>
      <c r="F31" s="10"/>
      <c r="G31" s="70" t="e">
        <f t="shared" si="6"/>
        <v>#VALUE!</v>
      </c>
      <c r="H31" s="71" t="e">
        <f t="shared" si="3"/>
        <v>#VALUE!</v>
      </c>
      <c r="I31" s="72" t="e">
        <f t="shared" si="4"/>
        <v>#VALUE!</v>
      </c>
      <c r="J31" s="73" t="e">
        <f t="shared" si="5"/>
        <v>#VALUE!</v>
      </c>
      <c r="K31" s="64" t="e">
        <f t="shared" si="7"/>
        <v>#VALUE!</v>
      </c>
      <c r="L31" s="12"/>
      <c r="M31" s="11"/>
      <c r="N31" s="11"/>
      <c r="O31" s="11"/>
      <c r="P31" s="11"/>
      <c r="Q31" s="11"/>
    </row>
    <row r="32" spans="1:17" hidden="1" outlineLevel="1" x14ac:dyDescent="0.25">
      <c r="A32" s="11"/>
      <c r="B32" s="10"/>
      <c r="C32" s="11"/>
      <c r="D32" s="11"/>
      <c r="E32" s="11"/>
      <c r="F32" s="10"/>
      <c r="G32" s="70" t="e">
        <f t="shared" si="6"/>
        <v>#VALUE!</v>
      </c>
      <c r="H32" s="71" t="e">
        <f t="shared" si="3"/>
        <v>#VALUE!</v>
      </c>
      <c r="I32" s="72" t="e">
        <f t="shared" si="4"/>
        <v>#VALUE!</v>
      </c>
      <c r="J32" s="73" t="e">
        <f t="shared" si="5"/>
        <v>#VALUE!</v>
      </c>
      <c r="K32" s="64" t="e">
        <f t="shared" si="7"/>
        <v>#VALUE!</v>
      </c>
      <c r="L32" s="12"/>
      <c r="M32" s="11"/>
      <c r="N32" s="11"/>
      <c r="O32" s="11"/>
      <c r="P32" s="11"/>
      <c r="Q32" s="11"/>
    </row>
    <row r="33" spans="1:17" hidden="1" outlineLevel="1" x14ac:dyDescent="0.25">
      <c r="A33" s="11"/>
      <c r="B33" s="10"/>
      <c r="C33" s="11"/>
      <c r="D33" s="11"/>
      <c r="E33" s="11"/>
      <c r="F33" s="10"/>
      <c r="G33" s="70" t="e">
        <f t="shared" si="6"/>
        <v>#VALUE!</v>
      </c>
      <c r="H33" s="71" t="e">
        <f t="shared" si="3"/>
        <v>#VALUE!</v>
      </c>
      <c r="I33" s="72" t="e">
        <f t="shared" si="4"/>
        <v>#VALUE!</v>
      </c>
      <c r="J33" s="73" t="e">
        <f t="shared" si="5"/>
        <v>#VALUE!</v>
      </c>
      <c r="K33" s="64" t="e">
        <f t="shared" si="7"/>
        <v>#VALUE!</v>
      </c>
      <c r="L33" s="12"/>
      <c r="M33" s="11"/>
      <c r="N33" s="11"/>
      <c r="O33" s="11"/>
      <c r="P33" s="11"/>
      <c r="Q33" s="11"/>
    </row>
    <row r="34" spans="1:17" hidden="1" outlineLevel="1" x14ac:dyDescent="0.25">
      <c r="A34" s="11"/>
      <c r="B34" s="10"/>
      <c r="C34" s="11"/>
      <c r="D34" s="11"/>
      <c r="E34" s="11"/>
      <c r="F34" s="10"/>
      <c r="G34" s="70" t="e">
        <f t="shared" si="6"/>
        <v>#VALUE!</v>
      </c>
      <c r="H34" s="71" t="e">
        <f t="shared" si="3"/>
        <v>#VALUE!</v>
      </c>
      <c r="I34" s="72" t="e">
        <f t="shared" si="4"/>
        <v>#VALUE!</v>
      </c>
      <c r="J34" s="73" t="e">
        <f t="shared" si="5"/>
        <v>#VALUE!</v>
      </c>
      <c r="K34" s="64" t="e">
        <f t="shared" si="7"/>
        <v>#VALUE!</v>
      </c>
      <c r="L34" s="12"/>
      <c r="M34" s="11"/>
      <c r="N34" s="11"/>
      <c r="O34" s="11"/>
      <c r="P34" s="11"/>
      <c r="Q34" s="11"/>
    </row>
    <row r="35" spans="1:17" hidden="1" outlineLevel="1" x14ac:dyDescent="0.25">
      <c r="A35" s="11"/>
      <c r="B35" s="10"/>
      <c r="C35" s="11"/>
      <c r="D35" s="11"/>
      <c r="E35" s="11"/>
      <c r="F35" s="10"/>
      <c r="G35" s="70" t="e">
        <f t="shared" si="6"/>
        <v>#VALUE!</v>
      </c>
      <c r="H35" s="71" t="e">
        <f t="shared" si="3"/>
        <v>#VALUE!</v>
      </c>
      <c r="I35" s="72" t="e">
        <f t="shared" si="4"/>
        <v>#VALUE!</v>
      </c>
      <c r="J35" s="73" t="e">
        <f t="shared" si="5"/>
        <v>#VALUE!</v>
      </c>
      <c r="K35" s="64" t="e">
        <f t="shared" si="7"/>
        <v>#VALUE!</v>
      </c>
      <c r="L35" s="12"/>
      <c r="M35" s="11"/>
      <c r="N35" s="11"/>
      <c r="O35" s="11"/>
      <c r="P35" s="11"/>
      <c r="Q35" s="11"/>
    </row>
    <row r="36" spans="1:17" ht="15.75" collapsed="1" thickBot="1" x14ac:dyDescent="0.3">
      <c r="A36" s="11"/>
      <c r="B36" s="10"/>
      <c r="C36" s="11"/>
      <c r="D36" s="11"/>
      <c r="E36" s="11"/>
      <c r="F36" s="10" t="s">
        <v>198</v>
      </c>
      <c r="G36" s="74" t="e">
        <f t="shared" si="6"/>
        <v>#VALUE!</v>
      </c>
      <c r="H36" s="75" t="e">
        <f t="shared" si="3"/>
        <v>#VALUE!</v>
      </c>
      <c r="I36" s="76" t="e">
        <f t="shared" si="4"/>
        <v>#VALUE!</v>
      </c>
      <c r="J36" s="77" t="e">
        <f t="shared" si="5"/>
        <v>#VALUE!</v>
      </c>
      <c r="K36" s="64" t="e">
        <f t="shared" si="7"/>
        <v>#VALUE!</v>
      </c>
      <c r="L36" s="12"/>
      <c r="M36" s="11"/>
      <c r="N36" s="11"/>
      <c r="O36" s="11"/>
      <c r="P36" s="11"/>
      <c r="Q36" s="11"/>
    </row>
    <row r="37" spans="1:17" hidden="1" outlineLevel="1" x14ac:dyDescent="0.25">
      <c r="A37" s="11"/>
      <c r="B37" s="10"/>
      <c r="C37" s="11"/>
      <c r="D37" s="11"/>
      <c r="E37" s="11"/>
      <c r="F37" s="78" t="s">
        <v>199</v>
      </c>
      <c r="G37" s="79" t="e">
        <f t="shared" si="6"/>
        <v>#VALUE!</v>
      </c>
      <c r="H37" s="79" t="e">
        <f t="shared" si="3"/>
        <v>#VALUE!</v>
      </c>
      <c r="I37" s="80" t="e">
        <f t="shared" si="4"/>
        <v>#VALUE!</v>
      </c>
      <c r="J37" s="81" t="e">
        <f t="shared" si="5"/>
        <v>#VALUE!</v>
      </c>
      <c r="K37" s="64" t="e">
        <f t="shared" si="7"/>
        <v>#VALUE!</v>
      </c>
      <c r="L37" s="12"/>
      <c r="M37" s="11"/>
      <c r="N37" s="11"/>
      <c r="O37" s="11"/>
      <c r="P37" s="11"/>
      <c r="Q37" s="11"/>
    </row>
    <row r="38" spans="1:17" hidden="1" outlineLevel="1" x14ac:dyDescent="0.25">
      <c r="A38" s="11"/>
      <c r="B38" s="10"/>
      <c r="C38" s="11"/>
      <c r="D38" s="11"/>
      <c r="E38" s="11"/>
      <c r="F38" s="82"/>
      <c r="G38" s="83" t="e">
        <f t="shared" si="6"/>
        <v>#VALUE!</v>
      </c>
      <c r="H38" s="83" t="e">
        <f t="shared" si="3"/>
        <v>#VALUE!</v>
      </c>
      <c r="I38" s="84" t="e">
        <f t="shared" si="4"/>
        <v>#VALUE!</v>
      </c>
      <c r="J38" s="85" t="e">
        <f t="shared" si="5"/>
        <v>#VALUE!</v>
      </c>
      <c r="K38" s="64" t="e">
        <f t="shared" si="7"/>
        <v>#VALUE!</v>
      </c>
      <c r="L38" s="12"/>
      <c r="M38" s="11"/>
      <c r="N38" s="11"/>
      <c r="O38" s="11"/>
      <c r="P38" s="11"/>
      <c r="Q38" s="11"/>
    </row>
    <row r="39" spans="1:17" hidden="1" outlineLevel="1" x14ac:dyDescent="0.25">
      <c r="A39" s="11"/>
      <c r="B39" s="10"/>
      <c r="C39" s="11"/>
      <c r="D39" s="11"/>
      <c r="E39" s="11"/>
      <c r="F39" s="82"/>
      <c r="G39" s="83" t="e">
        <f t="shared" si="6"/>
        <v>#VALUE!</v>
      </c>
      <c r="H39" s="83" t="e">
        <f t="shared" si="3"/>
        <v>#VALUE!</v>
      </c>
      <c r="I39" s="84" t="e">
        <f t="shared" si="4"/>
        <v>#VALUE!</v>
      </c>
      <c r="J39" s="85" t="e">
        <f t="shared" si="5"/>
        <v>#VALUE!</v>
      </c>
      <c r="K39" s="64" t="e">
        <f t="shared" si="7"/>
        <v>#VALUE!</v>
      </c>
      <c r="L39" s="12"/>
      <c r="M39" s="11"/>
      <c r="N39" s="11"/>
      <c r="O39" s="11"/>
      <c r="P39" s="11"/>
      <c r="Q39" s="11"/>
    </row>
    <row r="40" spans="1:17" hidden="1" outlineLevel="1" x14ac:dyDescent="0.25">
      <c r="A40" s="11"/>
      <c r="B40" s="10"/>
      <c r="C40" s="11"/>
      <c r="D40" s="11"/>
      <c r="E40" s="11"/>
      <c r="F40" s="82"/>
      <c r="G40" s="83" t="e">
        <f t="shared" si="6"/>
        <v>#VALUE!</v>
      </c>
      <c r="H40" s="83" t="e">
        <f t="shared" si="3"/>
        <v>#VALUE!</v>
      </c>
      <c r="I40" s="84" t="e">
        <f t="shared" si="4"/>
        <v>#VALUE!</v>
      </c>
      <c r="J40" s="85" t="e">
        <f t="shared" si="5"/>
        <v>#VALUE!</v>
      </c>
      <c r="K40" s="64" t="e">
        <f t="shared" si="7"/>
        <v>#VALUE!</v>
      </c>
      <c r="L40" s="12"/>
      <c r="M40" s="11"/>
      <c r="N40" s="11"/>
      <c r="O40" s="11"/>
      <c r="P40" s="11"/>
      <c r="Q40" s="11"/>
    </row>
    <row r="41" spans="1:17" hidden="1" outlineLevel="1" x14ac:dyDescent="0.25">
      <c r="A41" s="11"/>
      <c r="B41" s="10"/>
      <c r="C41" s="11"/>
      <c r="D41" s="11"/>
      <c r="E41" s="11"/>
      <c r="F41" s="82"/>
      <c r="G41" s="83" t="e">
        <f t="shared" si="6"/>
        <v>#VALUE!</v>
      </c>
      <c r="H41" s="83" t="e">
        <f t="shared" si="3"/>
        <v>#VALUE!</v>
      </c>
      <c r="I41" s="84" t="e">
        <f t="shared" si="4"/>
        <v>#VALUE!</v>
      </c>
      <c r="J41" s="85" t="e">
        <f t="shared" si="5"/>
        <v>#VALUE!</v>
      </c>
      <c r="K41" s="64" t="e">
        <f t="shared" si="7"/>
        <v>#VALUE!</v>
      </c>
      <c r="L41" s="12"/>
      <c r="M41" s="11"/>
      <c r="N41" s="11"/>
      <c r="O41" s="11"/>
      <c r="P41" s="11"/>
      <c r="Q41" s="11"/>
    </row>
    <row r="42" spans="1:17" hidden="1" outlineLevel="1" x14ac:dyDescent="0.25">
      <c r="A42" s="11"/>
      <c r="B42" s="10"/>
      <c r="C42" s="11"/>
      <c r="D42" s="11"/>
      <c r="E42" s="11"/>
      <c r="F42" s="82"/>
      <c r="G42" s="83" t="e">
        <f t="shared" si="6"/>
        <v>#VALUE!</v>
      </c>
      <c r="H42" s="83" t="e">
        <f t="shared" si="3"/>
        <v>#VALUE!</v>
      </c>
      <c r="I42" s="84" t="e">
        <f t="shared" si="4"/>
        <v>#VALUE!</v>
      </c>
      <c r="J42" s="85" t="e">
        <f t="shared" si="5"/>
        <v>#VALUE!</v>
      </c>
      <c r="K42" s="64" t="e">
        <f t="shared" si="7"/>
        <v>#VALUE!</v>
      </c>
      <c r="L42" s="12"/>
      <c r="M42" s="11"/>
      <c r="N42" s="11"/>
      <c r="O42" s="11"/>
      <c r="P42" s="11"/>
      <c r="Q42" s="11"/>
    </row>
    <row r="43" spans="1:17" hidden="1" outlineLevel="1" x14ac:dyDescent="0.25">
      <c r="A43" s="11"/>
      <c r="B43" s="10"/>
      <c r="C43" s="11"/>
      <c r="D43" s="11"/>
      <c r="E43" s="11"/>
      <c r="F43" s="82"/>
      <c r="G43" s="83" t="e">
        <f t="shared" si="6"/>
        <v>#VALUE!</v>
      </c>
      <c r="H43" s="83" t="e">
        <f t="shared" si="3"/>
        <v>#VALUE!</v>
      </c>
      <c r="I43" s="84" t="e">
        <f t="shared" si="4"/>
        <v>#VALUE!</v>
      </c>
      <c r="J43" s="85" t="e">
        <f t="shared" si="5"/>
        <v>#VALUE!</v>
      </c>
      <c r="K43" s="64" t="e">
        <f t="shared" si="7"/>
        <v>#VALUE!</v>
      </c>
      <c r="L43" s="12"/>
      <c r="M43" s="11"/>
      <c r="N43" s="11"/>
      <c r="O43" s="11"/>
      <c r="P43" s="11"/>
      <c r="Q43" s="11"/>
    </row>
    <row r="44" spans="1:17" hidden="1" outlineLevel="1" x14ac:dyDescent="0.25">
      <c r="A44" s="11"/>
      <c r="B44" s="10"/>
      <c r="C44" s="11"/>
      <c r="D44" s="11"/>
      <c r="E44" s="11"/>
      <c r="F44" s="82"/>
      <c r="G44" s="83" t="e">
        <f t="shared" si="6"/>
        <v>#VALUE!</v>
      </c>
      <c r="H44" s="83" t="e">
        <f t="shared" si="3"/>
        <v>#VALUE!</v>
      </c>
      <c r="I44" s="84" t="e">
        <f t="shared" si="4"/>
        <v>#VALUE!</v>
      </c>
      <c r="J44" s="85" t="e">
        <f t="shared" si="5"/>
        <v>#VALUE!</v>
      </c>
      <c r="K44" s="64" t="e">
        <f t="shared" si="7"/>
        <v>#VALUE!</v>
      </c>
      <c r="L44" s="12"/>
      <c r="M44" s="11"/>
      <c r="N44" s="11"/>
      <c r="O44" s="11"/>
      <c r="P44" s="11"/>
      <c r="Q44" s="11"/>
    </row>
    <row r="45" spans="1:17" hidden="1" outlineLevel="1" x14ac:dyDescent="0.25">
      <c r="A45" s="11"/>
      <c r="B45" s="10"/>
      <c r="C45" s="11"/>
      <c r="D45" s="11"/>
      <c r="E45" s="11"/>
      <c r="F45" s="82"/>
      <c r="G45" s="83" t="e">
        <f t="shared" si="6"/>
        <v>#VALUE!</v>
      </c>
      <c r="H45" s="83" t="e">
        <f t="shared" si="3"/>
        <v>#VALUE!</v>
      </c>
      <c r="I45" s="84" t="e">
        <f t="shared" si="4"/>
        <v>#VALUE!</v>
      </c>
      <c r="J45" s="85" t="e">
        <f t="shared" si="5"/>
        <v>#VALUE!</v>
      </c>
      <c r="K45" s="64" t="e">
        <f t="shared" si="7"/>
        <v>#VALUE!</v>
      </c>
      <c r="L45" s="12"/>
      <c r="M45" s="11"/>
      <c r="N45" s="11"/>
      <c r="O45" s="11"/>
      <c r="P45" s="11"/>
      <c r="Q45" s="11"/>
    </row>
    <row r="46" spans="1:17" hidden="1" outlineLevel="1" x14ac:dyDescent="0.25">
      <c r="A46" s="11"/>
      <c r="B46" s="10"/>
      <c r="C46" s="11"/>
      <c r="D46" s="11"/>
      <c r="E46" s="11"/>
      <c r="F46" s="82"/>
      <c r="G46" s="83" t="e">
        <f t="shared" si="6"/>
        <v>#VALUE!</v>
      </c>
      <c r="H46" s="83" t="e">
        <f t="shared" si="3"/>
        <v>#VALUE!</v>
      </c>
      <c r="I46" s="84" t="e">
        <f t="shared" si="4"/>
        <v>#VALUE!</v>
      </c>
      <c r="J46" s="85" t="e">
        <f t="shared" si="5"/>
        <v>#VALUE!</v>
      </c>
      <c r="K46" s="64" t="e">
        <f t="shared" si="7"/>
        <v>#VALUE!</v>
      </c>
      <c r="L46" s="12"/>
      <c r="M46" s="11"/>
      <c r="N46" s="11"/>
      <c r="O46" s="11"/>
      <c r="P46" s="11"/>
      <c r="Q46" s="11"/>
    </row>
    <row r="47" spans="1:17" ht="15.75" hidden="1" outlineLevel="1" thickBot="1" x14ac:dyDescent="0.3">
      <c r="A47" s="11"/>
      <c r="B47" s="10"/>
      <c r="C47" s="11"/>
      <c r="D47" s="11"/>
      <c r="E47" s="11"/>
      <c r="F47" s="82"/>
      <c r="G47" s="83" t="e">
        <f t="shared" si="6"/>
        <v>#VALUE!</v>
      </c>
      <c r="H47" s="83" t="e">
        <f t="shared" si="3"/>
        <v>#VALUE!</v>
      </c>
      <c r="I47" s="84" t="e">
        <f t="shared" si="4"/>
        <v>#VALUE!</v>
      </c>
      <c r="J47" s="85" t="e">
        <f t="shared" si="5"/>
        <v>#VALUE!</v>
      </c>
      <c r="K47" s="64" t="e">
        <f t="shared" si="7"/>
        <v>#VALUE!</v>
      </c>
      <c r="L47" s="12"/>
      <c r="M47" s="11"/>
      <c r="N47" s="11"/>
      <c r="O47" s="11"/>
      <c r="P47" s="11"/>
      <c r="Q47" s="11"/>
    </row>
    <row r="48" spans="1:17" ht="15.75" collapsed="1" thickBot="1" x14ac:dyDescent="0.3">
      <c r="A48" s="11"/>
      <c r="B48" s="10"/>
      <c r="C48" s="11"/>
      <c r="D48" s="11"/>
      <c r="E48" s="11"/>
      <c r="F48" s="78" t="s">
        <v>199</v>
      </c>
      <c r="G48" s="86" t="e">
        <f t="shared" si="6"/>
        <v>#VALUE!</v>
      </c>
      <c r="H48" s="86" t="e">
        <f t="shared" si="3"/>
        <v>#VALUE!</v>
      </c>
      <c r="I48" s="87" t="e">
        <f t="shared" si="4"/>
        <v>#VALUE!</v>
      </c>
      <c r="J48" s="88" t="e">
        <f t="shared" si="5"/>
        <v>#VALUE!</v>
      </c>
      <c r="K48" s="64" t="e">
        <f t="shared" si="7"/>
        <v>#VALUE!</v>
      </c>
      <c r="L48" s="12"/>
      <c r="M48" s="11"/>
      <c r="N48" s="11"/>
      <c r="O48" s="11"/>
      <c r="P48" s="11"/>
      <c r="Q48" s="11"/>
    </row>
    <row r="49" spans="1:17" hidden="1" outlineLevel="1" x14ac:dyDescent="0.25">
      <c r="A49" s="11"/>
      <c r="B49" s="10"/>
      <c r="C49" s="11"/>
      <c r="D49" s="11"/>
      <c r="E49" s="11"/>
      <c r="F49" s="78" t="s">
        <v>200</v>
      </c>
      <c r="G49" s="71" t="e">
        <f t="shared" si="6"/>
        <v>#VALUE!</v>
      </c>
      <c r="H49" s="71" t="e">
        <f t="shared" si="3"/>
        <v>#VALUE!</v>
      </c>
      <c r="I49" s="72" t="e">
        <f t="shared" si="4"/>
        <v>#VALUE!</v>
      </c>
      <c r="J49" s="73" t="e">
        <f t="shared" si="5"/>
        <v>#VALUE!</v>
      </c>
      <c r="K49" s="64" t="e">
        <f t="shared" si="7"/>
        <v>#VALUE!</v>
      </c>
      <c r="L49" s="12"/>
      <c r="M49" s="11"/>
      <c r="N49" s="11"/>
      <c r="O49" s="11"/>
      <c r="P49" s="11"/>
      <c r="Q49" s="11"/>
    </row>
    <row r="50" spans="1:17" hidden="1" outlineLevel="1" x14ac:dyDescent="0.25">
      <c r="A50" s="11"/>
      <c r="B50" s="10"/>
      <c r="C50" s="11"/>
      <c r="D50" s="11"/>
      <c r="E50" s="11"/>
      <c r="F50" s="82"/>
      <c r="G50" s="71" t="e">
        <f t="shared" si="6"/>
        <v>#VALUE!</v>
      </c>
      <c r="H50" s="71" t="e">
        <f t="shared" si="3"/>
        <v>#VALUE!</v>
      </c>
      <c r="I50" s="72" t="e">
        <f t="shared" si="4"/>
        <v>#VALUE!</v>
      </c>
      <c r="J50" s="73" t="e">
        <f t="shared" si="5"/>
        <v>#VALUE!</v>
      </c>
      <c r="K50" s="64" t="e">
        <f t="shared" si="7"/>
        <v>#VALUE!</v>
      </c>
      <c r="L50" s="12"/>
      <c r="M50" s="11"/>
      <c r="N50" s="11"/>
      <c r="O50" s="11"/>
      <c r="P50" s="11"/>
      <c r="Q50" s="11"/>
    </row>
    <row r="51" spans="1:17" hidden="1" outlineLevel="1" x14ac:dyDescent="0.25">
      <c r="A51" s="11"/>
      <c r="B51" s="10"/>
      <c r="C51" s="11"/>
      <c r="D51" s="11"/>
      <c r="E51" s="11"/>
      <c r="F51" s="82"/>
      <c r="G51" s="71" t="e">
        <f t="shared" si="6"/>
        <v>#VALUE!</v>
      </c>
      <c r="H51" s="71" t="e">
        <f t="shared" si="3"/>
        <v>#VALUE!</v>
      </c>
      <c r="I51" s="72" t="e">
        <f t="shared" si="4"/>
        <v>#VALUE!</v>
      </c>
      <c r="J51" s="73" t="e">
        <f t="shared" si="5"/>
        <v>#VALUE!</v>
      </c>
      <c r="K51" s="64" t="e">
        <f t="shared" si="7"/>
        <v>#VALUE!</v>
      </c>
      <c r="L51" s="12"/>
      <c r="M51" s="11"/>
      <c r="N51" s="11"/>
      <c r="O51" s="11"/>
      <c r="P51" s="11"/>
      <c r="Q51" s="11"/>
    </row>
    <row r="52" spans="1:17" hidden="1" outlineLevel="1" x14ac:dyDescent="0.25">
      <c r="A52" s="11"/>
      <c r="B52" s="10"/>
      <c r="C52" s="11"/>
      <c r="D52" s="11"/>
      <c r="E52" s="11"/>
      <c r="F52" s="82"/>
      <c r="G52" s="71" t="e">
        <f t="shared" si="6"/>
        <v>#VALUE!</v>
      </c>
      <c r="H52" s="71" t="e">
        <f t="shared" si="3"/>
        <v>#VALUE!</v>
      </c>
      <c r="I52" s="72" t="e">
        <f t="shared" si="4"/>
        <v>#VALUE!</v>
      </c>
      <c r="J52" s="73" t="e">
        <f t="shared" si="5"/>
        <v>#VALUE!</v>
      </c>
      <c r="K52" s="64" t="e">
        <f t="shared" si="7"/>
        <v>#VALUE!</v>
      </c>
      <c r="L52" s="12"/>
      <c r="M52" s="11"/>
      <c r="N52" s="11"/>
      <c r="O52" s="11"/>
      <c r="P52" s="11"/>
      <c r="Q52" s="11"/>
    </row>
    <row r="53" spans="1:17" hidden="1" outlineLevel="1" x14ac:dyDescent="0.25">
      <c r="A53" s="11"/>
      <c r="B53" s="10"/>
      <c r="C53" s="11"/>
      <c r="D53" s="11"/>
      <c r="E53" s="11"/>
      <c r="F53" s="82"/>
      <c r="G53" s="71" t="e">
        <f t="shared" si="6"/>
        <v>#VALUE!</v>
      </c>
      <c r="H53" s="71" t="e">
        <f t="shared" si="3"/>
        <v>#VALUE!</v>
      </c>
      <c r="I53" s="72" t="e">
        <f t="shared" si="4"/>
        <v>#VALUE!</v>
      </c>
      <c r="J53" s="73" t="e">
        <f t="shared" si="5"/>
        <v>#VALUE!</v>
      </c>
      <c r="K53" s="64" t="e">
        <f t="shared" si="7"/>
        <v>#VALUE!</v>
      </c>
      <c r="L53" s="12"/>
      <c r="M53" s="11"/>
      <c r="N53" s="11"/>
      <c r="O53" s="11"/>
      <c r="P53" s="11"/>
      <c r="Q53" s="11"/>
    </row>
    <row r="54" spans="1:17" hidden="1" outlineLevel="1" x14ac:dyDescent="0.25">
      <c r="A54" s="11"/>
      <c r="B54" s="10"/>
      <c r="C54" s="11"/>
      <c r="D54" s="11"/>
      <c r="E54" s="11"/>
      <c r="F54" s="82"/>
      <c r="G54" s="71" t="e">
        <f t="shared" si="6"/>
        <v>#VALUE!</v>
      </c>
      <c r="H54" s="71" t="e">
        <f t="shared" si="3"/>
        <v>#VALUE!</v>
      </c>
      <c r="I54" s="72" t="e">
        <f t="shared" si="4"/>
        <v>#VALUE!</v>
      </c>
      <c r="J54" s="73" t="e">
        <f t="shared" si="5"/>
        <v>#VALUE!</v>
      </c>
      <c r="K54" s="64" t="e">
        <f t="shared" si="7"/>
        <v>#VALUE!</v>
      </c>
      <c r="L54" s="12"/>
      <c r="M54" s="11"/>
      <c r="N54" s="11"/>
      <c r="O54" s="11"/>
      <c r="P54" s="11"/>
      <c r="Q54" s="11"/>
    </row>
    <row r="55" spans="1:17" hidden="1" outlineLevel="1" x14ac:dyDescent="0.25">
      <c r="A55" s="11"/>
      <c r="B55" s="10"/>
      <c r="C55" s="11"/>
      <c r="D55" s="11"/>
      <c r="E55" s="11"/>
      <c r="F55" s="82"/>
      <c r="G55" s="71" t="e">
        <f t="shared" si="6"/>
        <v>#VALUE!</v>
      </c>
      <c r="H55" s="71" t="e">
        <f t="shared" si="3"/>
        <v>#VALUE!</v>
      </c>
      <c r="I55" s="72" t="e">
        <f t="shared" si="4"/>
        <v>#VALUE!</v>
      </c>
      <c r="J55" s="73" t="e">
        <f t="shared" si="5"/>
        <v>#VALUE!</v>
      </c>
      <c r="K55" s="64" t="e">
        <f t="shared" si="7"/>
        <v>#VALUE!</v>
      </c>
      <c r="L55" s="12"/>
      <c r="M55" s="11"/>
      <c r="N55" s="11"/>
      <c r="O55" s="11"/>
      <c r="P55" s="11"/>
      <c r="Q55" s="11"/>
    </row>
    <row r="56" spans="1:17" hidden="1" outlineLevel="1" x14ac:dyDescent="0.25">
      <c r="A56" s="11"/>
      <c r="B56" s="10"/>
      <c r="C56" s="11"/>
      <c r="D56" s="11"/>
      <c r="E56" s="11"/>
      <c r="F56" s="82"/>
      <c r="G56" s="71" t="e">
        <f t="shared" si="6"/>
        <v>#VALUE!</v>
      </c>
      <c r="H56" s="71" t="e">
        <f t="shared" si="3"/>
        <v>#VALUE!</v>
      </c>
      <c r="I56" s="72" t="e">
        <f t="shared" si="4"/>
        <v>#VALUE!</v>
      </c>
      <c r="J56" s="73" t="e">
        <f t="shared" si="5"/>
        <v>#VALUE!</v>
      </c>
      <c r="K56" s="64" t="e">
        <f t="shared" si="7"/>
        <v>#VALUE!</v>
      </c>
      <c r="L56" s="12"/>
      <c r="M56" s="11"/>
      <c r="N56" s="11"/>
      <c r="O56" s="11"/>
      <c r="P56" s="11"/>
      <c r="Q56" s="11"/>
    </row>
    <row r="57" spans="1:17" hidden="1" outlineLevel="1" x14ac:dyDescent="0.25">
      <c r="A57" s="11"/>
      <c r="B57" s="10"/>
      <c r="C57" s="11"/>
      <c r="D57" s="11"/>
      <c r="E57" s="11"/>
      <c r="F57" s="82"/>
      <c r="G57" s="71" t="e">
        <f t="shared" si="6"/>
        <v>#VALUE!</v>
      </c>
      <c r="H57" s="71" t="e">
        <f t="shared" si="3"/>
        <v>#VALUE!</v>
      </c>
      <c r="I57" s="72" t="e">
        <f t="shared" si="4"/>
        <v>#VALUE!</v>
      </c>
      <c r="J57" s="73" t="e">
        <f t="shared" si="5"/>
        <v>#VALUE!</v>
      </c>
      <c r="K57" s="64" t="e">
        <f t="shared" si="7"/>
        <v>#VALUE!</v>
      </c>
      <c r="L57" s="12"/>
      <c r="M57" s="11"/>
      <c r="N57" s="11"/>
      <c r="O57" s="11"/>
      <c r="P57" s="11"/>
      <c r="Q57" s="11"/>
    </row>
    <row r="58" spans="1:17" hidden="1" outlineLevel="1" x14ac:dyDescent="0.25">
      <c r="A58" s="11"/>
      <c r="B58" s="10"/>
      <c r="C58" s="11"/>
      <c r="D58" s="11"/>
      <c r="E58" s="11"/>
      <c r="F58" s="82"/>
      <c r="G58" s="71" t="e">
        <f t="shared" si="6"/>
        <v>#VALUE!</v>
      </c>
      <c r="H58" s="71" t="e">
        <f t="shared" si="3"/>
        <v>#VALUE!</v>
      </c>
      <c r="I58" s="72" t="e">
        <f t="shared" si="4"/>
        <v>#VALUE!</v>
      </c>
      <c r="J58" s="73" t="e">
        <f t="shared" si="5"/>
        <v>#VALUE!</v>
      </c>
      <c r="K58" s="64" t="e">
        <f t="shared" si="7"/>
        <v>#VALUE!</v>
      </c>
      <c r="L58" s="12"/>
      <c r="M58" s="11"/>
      <c r="N58" s="11"/>
      <c r="O58" s="11"/>
      <c r="P58" s="11"/>
      <c r="Q58" s="11"/>
    </row>
    <row r="59" spans="1:17" ht="15.75" hidden="1" outlineLevel="1" thickBot="1" x14ac:dyDescent="0.3">
      <c r="A59" s="11"/>
      <c r="B59" s="10"/>
      <c r="C59" s="11"/>
      <c r="D59" s="11"/>
      <c r="E59" s="11"/>
      <c r="F59" s="82"/>
      <c r="G59" s="71" t="e">
        <f t="shared" si="6"/>
        <v>#VALUE!</v>
      </c>
      <c r="H59" s="71" t="e">
        <f t="shared" si="3"/>
        <v>#VALUE!</v>
      </c>
      <c r="I59" s="72" t="e">
        <f t="shared" si="4"/>
        <v>#VALUE!</v>
      </c>
      <c r="J59" s="73" t="e">
        <f t="shared" si="5"/>
        <v>#VALUE!</v>
      </c>
      <c r="K59" s="64" t="e">
        <f t="shared" si="7"/>
        <v>#VALUE!</v>
      </c>
      <c r="L59" s="12"/>
      <c r="M59" s="11"/>
      <c r="N59" s="11"/>
      <c r="O59" s="11"/>
      <c r="P59" s="11"/>
      <c r="Q59" s="11"/>
    </row>
    <row r="60" spans="1:17" ht="15.75" collapsed="1" thickBot="1" x14ac:dyDescent="0.3">
      <c r="A60" s="11"/>
      <c r="B60" s="10"/>
      <c r="C60" s="11"/>
      <c r="D60" s="11"/>
      <c r="E60" s="11"/>
      <c r="F60" s="78" t="s">
        <v>200</v>
      </c>
      <c r="G60" s="89" t="e">
        <f t="shared" si="6"/>
        <v>#VALUE!</v>
      </c>
      <c r="H60" s="89" t="e">
        <f t="shared" si="3"/>
        <v>#VALUE!</v>
      </c>
      <c r="I60" s="90" t="e">
        <f t="shared" si="4"/>
        <v>#VALUE!</v>
      </c>
      <c r="J60" s="91" t="e">
        <f t="shared" si="5"/>
        <v>#VALUE!</v>
      </c>
      <c r="K60" s="64" t="e">
        <f t="shared" si="7"/>
        <v>#VALUE!</v>
      </c>
      <c r="L60" s="12"/>
      <c r="M60" s="11"/>
      <c r="N60" s="11"/>
      <c r="O60" s="11"/>
      <c r="P60" s="11"/>
      <c r="Q60" s="11"/>
    </row>
    <row r="61" spans="1:17" hidden="1" outlineLevel="1" x14ac:dyDescent="0.25">
      <c r="A61" s="11"/>
      <c r="B61" s="10"/>
      <c r="C61" s="11"/>
      <c r="D61" s="11"/>
      <c r="E61" s="11"/>
      <c r="F61" s="78" t="s">
        <v>201</v>
      </c>
      <c r="G61" s="79" t="e">
        <f t="shared" si="6"/>
        <v>#VALUE!</v>
      </c>
      <c r="H61" s="79" t="e">
        <f t="shared" si="3"/>
        <v>#VALUE!</v>
      </c>
      <c r="I61" s="80" t="e">
        <f t="shared" si="4"/>
        <v>#VALUE!</v>
      </c>
      <c r="J61" s="81" t="e">
        <f t="shared" si="5"/>
        <v>#VALUE!</v>
      </c>
      <c r="K61" s="64" t="e">
        <f t="shared" si="7"/>
        <v>#VALUE!</v>
      </c>
      <c r="L61" s="12"/>
      <c r="M61" s="11"/>
      <c r="N61" s="11"/>
      <c r="O61" s="11"/>
      <c r="P61" s="11"/>
      <c r="Q61" s="11"/>
    </row>
    <row r="62" spans="1:17" hidden="1" outlineLevel="1" x14ac:dyDescent="0.25">
      <c r="A62" s="11"/>
      <c r="B62" s="10"/>
      <c r="C62" s="11"/>
      <c r="D62" s="11"/>
      <c r="E62" s="11"/>
      <c r="F62" s="82"/>
      <c r="G62" s="83" t="e">
        <f t="shared" si="6"/>
        <v>#VALUE!</v>
      </c>
      <c r="H62" s="83" t="e">
        <f t="shared" si="3"/>
        <v>#VALUE!</v>
      </c>
      <c r="I62" s="84" t="e">
        <f t="shared" si="4"/>
        <v>#VALUE!</v>
      </c>
      <c r="J62" s="85" t="e">
        <f t="shared" si="5"/>
        <v>#VALUE!</v>
      </c>
      <c r="K62" s="64" t="e">
        <f t="shared" si="7"/>
        <v>#VALUE!</v>
      </c>
      <c r="L62" s="12"/>
      <c r="M62" s="11"/>
      <c r="N62" s="11"/>
      <c r="O62" s="11"/>
      <c r="P62" s="11"/>
      <c r="Q62" s="11"/>
    </row>
    <row r="63" spans="1:17" hidden="1" outlineLevel="1" x14ac:dyDescent="0.25">
      <c r="A63" s="11"/>
      <c r="B63" s="10"/>
      <c r="C63" s="11"/>
      <c r="D63" s="11"/>
      <c r="E63" s="11"/>
      <c r="F63" s="82"/>
      <c r="G63" s="83" t="e">
        <f t="shared" si="6"/>
        <v>#VALUE!</v>
      </c>
      <c r="H63" s="83" t="e">
        <f t="shared" si="3"/>
        <v>#VALUE!</v>
      </c>
      <c r="I63" s="84" t="e">
        <f t="shared" si="4"/>
        <v>#VALUE!</v>
      </c>
      <c r="J63" s="85" t="e">
        <f t="shared" si="5"/>
        <v>#VALUE!</v>
      </c>
      <c r="K63" s="64" t="e">
        <f t="shared" si="7"/>
        <v>#VALUE!</v>
      </c>
      <c r="L63" s="12"/>
      <c r="M63" s="11"/>
      <c r="N63" s="11"/>
      <c r="O63" s="11"/>
      <c r="P63" s="11"/>
      <c r="Q63" s="11"/>
    </row>
    <row r="64" spans="1:17" hidden="1" outlineLevel="1" x14ac:dyDescent="0.25">
      <c r="A64" s="11"/>
      <c r="B64" s="10"/>
      <c r="C64" s="11"/>
      <c r="D64" s="11"/>
      <c r="E64" s="11"/>
      <c r="F64" s="82"/>
      <c r="G64" s="83" t="e">
        <f t="shared" si="6"/>
        <v>#VALUE!</v>
      </c>
      <c r="H64" s="83" t="e">
        <f t="shared" si="3"/>
        <v>#VALUE!</v>
      </c>
      <c r="I64" s="84" t="e">
        <f t="shared" si="4"/>
        <v>#VALUE!</v>
      </c>
      <c r="J64" s="85" t="e">
        <f t="shared" si="5"/>
        <v>#VALUE!</v>
      </c>
      <c r="K64" s="64" t="e">
        <f t="shared" si="7"/>
        <v>#VALUE!</v>
      </c>
      <c r="L64" s="12"/>
      <c r="M64" s="11"/>
      <c r="N64" s="11"/>
      <c r="O64" s="11"/>
      <c r="P64" s="11"/>
      <c r="Q64" s="11"/>
    </row>
    <row r="65" spans="1:17" hidden="1" outlineLevel="1" x14ac:dyDescent="0.25">
      <c r="A65" s="11"/>
      <c r="B65" s="10"/>
      <c r="C65" s="11"/>
      <c r="D65" s="11"/>
      <c r="E65" s="11"/>
      <c r="F65" s="82"/>
      <c r="G65" s="83" t="e">
        <f t="shared" si="6"/>
        <v>#VALUE!</v>
      </c>
      <c r="H65" s="83" t="e">
        <f t="shared" si="3"/>
        <v>#VALUE!</v>
      </c>
      <c r="I65" s="84" t="e">
        <f t="shared" si="4"/>
        <v>#VALUE!</v>
      </c>
      <c r="J65" s="85" t="e">
        <f t="shared" si="5"/>
        <v>#VALUE!</v>
      </c>
      <c r="K65" s="64" t="e">
        <f t="shared" si="7"/>
        <v>#VALUE!</v>
      </c>
      <c r="L65" s="12"/>
      <c r="M65" s="11"/>
      <c r="N65" s="11"/>
      <c r="O65" s="11"/>
      <c r="P65" s="11"/>
      <c r="Q65" s="11"/>
    </row>
    <row r="66" spans="1:17" hidden="1" outlineLevel="1" x14ac:dyDescent="0.25">
      <c r="A66" s="11"/>
      <c r="B66" s="10"/>
      <c r="C66" s="11"/>
      <c r="D66" s="11"/>
      <c r="E66" s="11"/>
      <c r="F66" s="82"/>
      <c r="G66" s="83" t="e">
        <f t="shared" si="6"/>
        <v>#VALUE!</v>
      </c>
      <c r="H66" s="83" t="e">
        <f t="shared" si="3"/>
        <v>#VALUE!</v>
      </c>
      <c r="I66" s="84" t="e">
        <f t="shared" si="4"/>
        <v>#VALUE!</v>
      </c>
      <c r="J66" s="85" t="e">
        <f t="shared" si="5"/>
        <v>#VALUE!</v>
      </c>
      <c r="K66" s="64" t="e">
        <f t="shared" si="7"/>
        <v>#VALUE!</v>
      </c>
      <c r="L66" s="12"/>
      <c r="M66" s="11"/>
      <c r="N66" s="11"/>
      <c r="O66" s="11"/>
      <c r="P66" s="11"/>
      <c r="Q66" s="11"/>
    </row>
    <row r="67" spans="1:17" hidden="1" outlineLevel="1" x14ac:dyDescent="0.25">
      <c r="A67" s="11"/>
      <c r="B67" s="10"/>
      <c r="C67" s="11"/>
      <c r="D67" s="11"/>
      <c r="E67" s="11"/>
      <c r="F67" s="82"/>
      <c r="G67" s="83" t="e">
        <f t="shared" si="6"/>
        <v>#VALUE!</v>
      </c>
      <c r="H67" s="83" t="e">
        <f t="shared" si="3"/>
        <v>#VALUE!</v>
      </c>
      <c r="I67" s="84" t="e">
        <f t="shared" si="4"/>
        <v>#VALUE!</v>
      </c>
      <c r="J67" s="85" t="e">
        <f t="shared" si="5"/>
        <v>#VALUE!</v>
      </c>
      <c r="K67" s="64" t="e">
        <f t="shared" si="7"/>
        <v>#VALUE!</v>
      </c>
      <c r="L67" s="12"/>
      <c r="M67" s="11"/>
      <c r="N67" s="11"/>
      <c r="O67" s="11"/>
      <c r="P67" s="11"/>
      <c r="Q67" s="11"/>
    </row>
    <row r="68" spans="1:17" hidden="1" outlineLevel="1" x14ac:dyDescent="0.25">
      <c r="A68" s="11"/>
      <c r="B68" s="10"/>
      <c r="C68" s="11"/>
      <c r="D68" s="11"/>
      <c r="E68" s="11"/>
      <c r="F68" s="82"/>
      <c r="G68" s="83" t="e">
        <f t="shared" si="6"/>
        <v>#VALUE!</v>
      </c>
      <c r="H68" s="83" t="e">
        <f t="shared" si="3"/>
        <v>#VALUE!</v>
      </c>
      <c r="I68" s="84" t="e">
        <f t="shared" si="4"/>
        <v>#VALUE!</v>
      </c>
      <c r="J68" s="85" t="e">
        <f t="shared" si="5"/>
        <v>#VALUE!</v>
      </c>
      <c r="K68" s="64" t="e">
        <f t="shared" si="7"/>
        <v>#VALUE!</v>
      </c>
      <c r="L68" s="12"/>
      <c r="M68" s="11"/>
      <c r="N68" s="11"/>
      <c r="O68" s="11"/>
      <c r="P68" s="11"/>
      <c r="Q68" s="11"/>
    </row>
    <row r="69" spans="1:17" hidden="1" outlineLevel="1" x14ac:dyDescent="0.25">
      <c r="A69" s="11"/>
      <c r="B69" s="10"/>
      <c r="C69" s="11"/>
      <c r="D69" s="11"/>
      <c r="E69" s="11"/>
      <c r="F69" s="82"/>
      <c r="G69" s="83" t="e">
        <f t="shared" si="6"/>
        <v>#VALUE!</v>
      </c>
      <c r="H69" s="83" t="e">
        <f t="shared" si="3"/>
        <v>#VALUE!</v>
      </c>
      <c r="I69" s="84" t="e">
        <f t="shared" si="4"/>
        <v>#VALUE!</v>
      </c>
      <c r="J69" s="85" t="e">
        <f t="shared" si="5"/>
        <v>#VALUE!</v>
      </c>
      <c r="K69" s="64" t="e">
        <f t="shared" si="7"/>
        <v>#VALUE!</v>
      </c>
      <c r="L69" s="12"/>
      <c r="M69" s="11"/>
      <c r="N69" s="11"/>
      <c r="O69" s="11"/>
      <c r="P69" s="11"/>
      <c r="Q69" s="11"/>
    </row>
    <row r="70" spans="1:17" hidden="1" outlineLevel="1" x14ac:dyDescent="0.25">
      <c r="A70" s="11"/>
      <c r="B70" s="10"/>
      <c r="C70" s="11"/>
      <c r="D70" s="11"/>
      <c r="E70" s="11"/>
      <c r="F70" s="82"/>
      <c r="G70" s="83" t="e">
        <f t="shared" si="6"/>
        <v>#VALUE!</v>
      </c>
      <c r="H70" s="83" t="e">
        <f t="shared" si="3"/>
        <v>#VALUE!</v>
      </c>
      <c r="I70" s="84" t="e">
        <f t="shared" si="4"/>
        <v>#VALUE!</v>
      </c>
      <c r="J70" s="85" t="e">
        <f t="shared" si="5"/>
        <v>#VALUE!</v>
      </c>
      <c r="K70" s="64" t="e">
        <f t="shared" si="7"/>
        <v>#VALUE!</v>
      </c>
      <c r="L70" s="12"/>
      <c r="M70" s="11"/>
      <c r="N70" s="11"/>
      <c r="O70" s="11"/>
      <c r="P70" s="11"/>
      <c r="Q70" s="11"/>
    </row>
    <row r="71" spans="1:17" ht="15.75" hidden="1" outlineLevel="1" thickBot="1" x14ac:dyDescent="0.3">
      <c r="A71" s="11"/>
      <c r="B71" s="10"/>
      <c r="C71" s="11"/>
      <c r="D71" s="11"/>
      <c r="E71" s="11"/>
      <c r="F71" s="82"/>
      <c r="G71" s="83" t="e">
        <f t="shared" si="6"/>
        <v>#VALUE!</v>
      </c>
      <c r="H71" s="83" t="e">
        <f t="shared" si="3"/>
        <v>#VALUE!</v>
      </c>
      <c r="I71" s="84" t="e">
        <f t="shared" si="4"/>
        <v>#VALUE!</v>
      </c>
      <c r="J71" s="85" t="e">
        <f t="shared" si="5"/>
        <v>#VALUE!</v>
      </c>
      <c r="K71" s="64" t="e">
        <f t="shared" si="7"/>
        <v>#VALUE!</v>
      </c>
      <c r="L71" s="12"/>
      <c r="M71" s="11"/>
      <c r="N71" s="11"/>
      <c r="O71" s="11"/>
      <c r="P71" s="11"/>
      <c r="Q71" s="11"/>
    </row>
    <row r="72" spans="1:17" ht="15.75" collapsed="1" thickBot="1" x14ac:dyDescent="0.3">
      <c r="A72" s="11"/>
      <c r="B72" s="10"/>
      <c r="C72" s="11"/>
      <c r="D72" s="11"/>
      <c r="E72" s="11"/>
      <c r="F72" s="78" t="s">
        <v>201</v>
      </c>
      <c r="G72" s="86" t="e">
        <f t="shared" si="6"/>
        <v>#VALUE!</v>
      </c>
      <c r="H72" s="86" t="e">
        <f t="shared" si="3"/>
        <v>#VALUE!</v>
      </c>
      <c r="I72" s="87" t="e">
        <f t="shared" si="4"/>
        <v>#VALUE!</v>
      </c>
      <c r="J72" s="88" t="e">
        <f t="shared" si="5"/>
        <v>#VALUE!</v>
      </c>
      <c r="K72" s="64" t="e">
        <f t="shared" si="7"/>
        <v>#VALUE!</v>
      </c>
      <c r="L72" s="12"/>
      <c r="M72" s="11"/>
      <c r="N72" s="11"/>
      <c r="O72" s="11"/>
      <c r="P72" s="11"/>
      <c r="Q72" s="11"/>
    </row>
    <row r="73" spans="1:17" ht="15.75" thickBot="1" x14ac:dyDescent="0.3">
      <c r="A73" s="11"/>
      <c r="B73" s="10"/>
      <c r="C73" s="11"/>
      <c r="D73" s="92"/>
      <c r="E73" s="11"/>
      <c r="F73" s="93" t="s">
        <v>10</v>
      </c>
      <c r="G73" s="94" t="e">
        <f>SUM(G25:G72)</f>
        <v>#VALUE!</v>
      </c>
      <c r="H73" s="94" t="e">
        <f>SUM(H25:H72)</f>
        <v>#VALUE!</v>
      </c>
      <c r="I73" s="94" t="e">
        <f>SUM(I25:I72)</f>
        <v>#VALUE!</v>
      </c>
      <c r="J73" s="95"/>
      <c r="K73" s="11"/>
      <c r="L73" s="12"/>
      <c r="M73" s="11"/>
      <c r="N73" s="11"/>
      <c r="O73" s="11"/>
      <c r="P73" s="11"/>
      <c r="Q73" s="11"/>
    </row>
    <row r="74" spans="1:17" x14ac:dyDescent="0.25">
      <c r="A74" s="11"/>
      <c r="B74" s="10"/>
      <c r="C74" s="11"/>
      <c r="D74" s="96"/>
      <c r="E74" s="11"/>
      <c r="F74" s="11"/>
      <c r="G74" s="11"/>
      <c r="H74" s="11"/>
      <c r="I74" s="11"/>
      <c r="J74" s="11"/>
      <c r="K74" s="11"/>
      <c r="L74" s="12"/>
      <c r="M74" s="11"/>
      <c r="N74" s="11"/>
      <c r="O74" s="11"/>
      <c r="P74" s="11"/>
      <c r="Q74" s="11"/>
    </row>
    <row r="75" spans="1:17" ht="48.6" customHeight="1" x14ac:dyDescent="0.25">
      <c r="A75" s="11"/>
      <c r="B75" s="10"/>
      <c r="C75" s="148" t="s">
        <v>243</v>
      </c>
      <c r="D75" s="148"/>
      <c r="E75" s="148"/>
      <c r="F75" s="148"/>
      <c r="G75" s="148"/>
      <c r="H75" s="148"/>
      <c r="I75" s="148"/>
      <c r="J75" s="148"/>
      <c r="K75" s="148"/>
      <c r="L75" s="16"/>
      <c r="M75" s="11"/>
      <c r="N75" s="11"/>
      <c r="O75" s="11"/>
      <c r="P75" s="11"/>
      <c r="Q75" s="11"/>
    </row>
    <row r="76" spans="1:17" ht="36.950000000000003" customHeight="1" x14ac:dyDescent="0.25">
      <c r="A76" s="11"/>
      <c r="B76" s="10"/>
      <c r="C76" s="149" t="s">
        <v>12</v>
      </c>
      <c r="D76" s="149"/>
      <c r="E76" s="149"/>
      <c r="F76" s="149"/>
      <c r="G76" s="149"/>
      <c r="H76" s="149"/>
      <c r="I76" s="149"/>
      <c r="J76" s="149"/>
      <c r="K76" s="149"/>
      <c r="L76" s="16"/>
      <c r="M76" s="11"/>
      <c r="N76" s="11"/>
      <c r="O76" s="11"/>
      <c r="P76" s="11"/>
      <c r="Q76" s="11"/>
    </row>
    <row r="77" spans="1:17" ht="15.75" thickBot="1" x14ac:dyDescent="0.3">
      <c r="A77" s="11"/>
      <c r="B77" s="97"/>
      <c r="C77" s="98"/>
      <c r="D77" s="98"/>
      <c r="E77" s="98"/>
      <c r="F77" s="98"/>
      <c r="G77" s="98"/>
      <c r="H77" s="98"/>
      <c r="I77" s="150" t="s">
        <v>244</v>
      </c>
      <c r="J77" s="150"/>
      <c r="K77" s="150"/>
      <c r="L77" s="151"/>
      <c r="M77" s="11"/>
      <c r="N77" s="11"/>
      <c r="O77" s="11"/>
      <c r="P77" s="11"/>
      <c r="Q77" s="11"/>
    </row>
    <row r="78" spans="1:17" x14ac:dyDescent="0.25">
      <c r="A78" s="11"/>
      <c r="B78" s="11"/>
      <c r="C78" s="11"/>
      <c r="D78" s="11"/>
      <c r="E78" s="11"/>
      <c r="F78" s="11"/>
      <c r="G78" s="11"/>
      <c r="H78" s="11"/>
      <c r="I78" s="11"/>
      <c r="J78" s="11"/>
      <c r="K78" s="11"/>
      <c r="L78" s="11"/>
      <c r="M78" s="11"/>
      <c r="N78" s="11"/>
      <c r="O78" s="11"/>
      <c r="P78" s="11"/>
      <c r="Q78" s="11"/>
    </row>
    <row r="79" spans="1:17" hidden="1" x14ac:dyDescent="0.25">
      <c r="A79" s="11"/>
      <c r="B79" s="11"/>
      <c r="C79" s="11"/>
      <c r="D79" s="11"/>
      <c r="E79" s="11"/>
      <c r="F79" s="11"/>
      <c r="G79" s="11"/>
      <c r="H79" s="11"/>
      <c r="I79" s="11"/>
      <c r="J79" s="11"/>
      <c r="K79" s="11"/>
      <c r="L79" s="11"/>
      <c r="M79" s="11"/>
      <c r="N79" s="11"/>
      <c r="O79" s="11"/>
      <c r="P79" s="11"/>
      <c r="Q79" s="11"/>
    </row>
  </sheetData>
  <sheetProtection algorithmName="SHA-512" hashValue="HZWuIgEZkSaT9TuBgDPyzLFhCeXi6OnY2xLlQTQCdyVWJn8zWTUk07xB1IXDca/uSGZb+Ieq4i1pHzZNb0/uRg==" saltValue="HWvE8UZdpqPhnirGjmnbiw==" spinCount="100000" sheet="1" objects="1" scenarios="1"/>
  <mergeCells count="9">
    <mergeCell ref="I77:L77"/>
    <mergeCell ref="C75:K75"/>
    <mergeCell ref="C76:K76"/>
    <mergeCell ref="C3:K3"/>
    <mergeCell ref="C4:K4"/>
    <mergeCell ref="F6:K6"/>
    <mergeCell ref="C16:D17"/>
    <mergeCell ref="F18:K19"/>
    <mergeCell ref="F22:J22"/>
  </mergeCells>
  <phoneticPr fontId="20" type="noConversion"/>
  <conditionalFormatting sqref="D13">
    <cfRule type="cellIs" dxfId="3" priority="1" operator="lessThan">
      <formula>1</formula>
    </cfRule>
  </conditionalFormatting>
  <conditionalFormatting sqref="E11 D14">
    <cfRule type="cellIs" dxfId="2" priority="2" operator="greaterThan">
      <formula>0.95</formula>
    </cfRule>
  </conditionalFormatting>
  <dataValidations count="2">
    <dataValidation type="list" errorStyle="warning" allowBlank="1" showInputMessage="1" showErrorMessage="1" errorTitle="Advertencia" error="Seleccionar solo los campos que están en la lista desplegable. " sqref="E9" xr:uid="{98681BE9-D4B1-4F0D-B5A4-DEFE2753132F}">
      <formula1>$P$31:$P$72</formula1>
    </dataValidation>
    <dataValidation type="list" allowBlank="1" showInputMessage="1" showErrorMessage="1" sqref="P28" xr:uid="{A84CFE1E-D19B-41B8-8DC3-22DD45AD29AF}">
      <formula1>$R$33:$S$33</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Advertencia" error="Seleccionar solo los campos que están en la lista desplegable. " xr:uid="{26C265A6-F884-4355-B724-4A153ECB081D}">
          <x14:formula1>
            <xm:f>PROGRAMAS!$W$3:$W$10</xm:f>
          </x14:formula1>
          <xm:sqref>D11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FFD83-F222-456C-8D89-D34CE126085C}">
  <dimension ref="A1:Q81"/>
  <sheetViews>
    <sheetView showGridLines="0" zoomScaleNormal="100" workbookViewId="0"/>
  </sheetViews>
  <sheetFormatPr baseColWidth="10" defaultColWidth="0" defaultRowHeight="15" zeroHeight="1" outlineLevelRow="1" x14ac:dyDescent="0.25"/>
  <cols>
    <col min="1" max="2" width="4.42578125" style="99" customWidth="1"/>
    <col min="3" max="3" width="22.140625" style="99" customWidth="1"/>
    <col min="4" max="4" width="22.5703125" style="99" customWidth="1"/>
    <col min="5" max="5" width="10.85546875" style="99" customWidth="1"/>
    <col min="6" max="6" width="11.28515625" style="99" customWidth="1"/>
    <col min="7" max="11" width="14" style="99" customWidth="1"/>
    <col min="12" max="13" width="4.42578125" style="99" customWidth="1"/>
    <col min="14" max="14" width="10.85546875" style="99" hidden="1" customWidth="1"/>
    <col min="15" max="15" width="20.5703125" style="99" hidden="1" customWidth="1"/>
    <col min="16" max="16" width="11" style="99" hidden="1" customWidth="1"/>
    <col min="17" max="16384" width="10.85546875" style="99" hidden="1"/>
  </cols>
  <sheetData>
    <row r="1" spans="1:17" ht="15.75" thickBot="1" x14ac:dyDescent="0.3">
      <c r="A1" s="11"/>
      <c r="B1" s="11"/>
      <c r="C1" s="11"/>
      <c r="D1" s="11"/>
      <c r="E1" s="11"/>
      <c r="F1" s="11"/>
      <c r="G1" s="11"/>
      <c r="H1" s="11"/>
      <c r="I1" s="11"/>
      <c r="J1" s="11"/>
      <c r="K1" s="11"/>
      <c r="L1" s="11"/>
      <c r="M1" s="11"/>
      <c r="N1" s="11"/>
      <c r="O1" s="11"/>
      <c r="P1" s="11"/>
      <c r="Q1" s="11"/>
    </row>
    <row r="2" spans="1:17" x14ac:dyDescent="0.25">
      <c r="A2" s="11"/>
      <c r="B2" s="35"/>
      <c r="C2" s="36"/>
      <c r="D2" s="36"/>
      <c r="E2" s="36"/>
      <c r="F2" s="36"/>
      <c r="G2" s="36"/>
      <c r="H2" s="36"/>
      <c r="I2" s="36"/>
      <c r="J2" s="36"/>
      <c r="K2" s="36"/>
      <c r="L2" s="37"/>
      <c r="M2" s="11"/>
      <c r="N2" s="11"/>
      <c r="O2" s="11"/>
      <c r="P2" s="11"/>
      <c r="Q2" s="11"/>
    </row>
    <row r="3" spans="1:17" x14ac:dyDescent="0.25">
      <c r="A3" s="11"/>
      <c r="B3" s="10"/>
      <c r="C3" s="152" t="s">
        <v>0</v>
      </c>
      <c r="D3" s="152"/>
      <c r="E3" s="152"/>
      <c r="F3" s="152"/>
      <c r="G3" s="152"/>
      <c r="H3" s="152"/>
      <c r="I3" s="152"/>
      <c r="J3" s="152"/>
      <c r="K3" s="152"/>
      <c r="L3" s="12"/>
      <c r="M3" s="11"/>
      <c r="N3" s="11"/>
      <c r="O3" s="11"/>
      <c r="P3" s="11"/>
      <c r="Q3" s="11"/>
    </row>
    <row r="4" spans="1:17" x14ac:dyDescent="0.25">
      <c r="A4" s="11"/>
      <c r="B4" s="10"/>
      <c r="C4" s="152" t="s">
        <v>230</v>
      </c>
      <c r="D4" s="152"/>
      <c r="E4" s="152"/>
      <c r="F4" s="152"/>
      <c r="G4" s="152"/>
      <c r="H4" s="152"/>
      <c r="I4" s="152"/>
      <c r="J4" s="152"/>
      <c r="K4" s="152"/>
      <c r="L4" s="12"/>
      <c r="M4" s="11"/>
      <c r="N4" s="11"/>
      <c r="O4" s="11"/>
      <c r="P4" s="11"/>
      <c r="Q4" s="11"/>
    </row>
    <row r="5" spans="1:17" ht="15.75" thickBot="1" x14ac:dyDescent="0.3">
      <c r="A5" s="11"/>
      <c r="B5" s="10"/>
      <c r="C5" s="11"/>
      <c r="D5" s="11"/>
      <c r="E5" s="11"/>
      <c r="F5" s="11"/>
      <c r="G5" s="11"/>
      <c r="H5" s="11"/>
      <c r="I5" s="11"/>
      <c r="J5" s="11"/>
      <c r="K5" s="11"/>
      <c r="L5" s="12"/>
      <c r="M5" s="11"/>
      <c r="N5" s="11"/>
      <c r="O5" s="11"/>
      <c r="P5" s="11"/>
      <c r="Q5" s="11"/>
    </row>
    <row r="6" spans="1:17" ht="15.75" thickBot="1" x14ac:dyDescent="0.3">
      <c r="A6" s="11"/>
      <c r="B6" s="10"/>
      <c r="C6" s="11"/>
      <c r="D6" s="11"/>
      <c r="E6" s="11"/>
      <c r="F6" s="163" t="s">
        <v>181</v>
      </c>
      <c r="G6" s="164"/>
      <c r="H6" s="164"/>
      <c r="I6" s="164"/>
      <c r="J6" s="164"/>
      <c r="K6" s="165"/>
      <c r="L6" s="12"/>
      <c r="M6" s="11"/>
      <c r="N6" s="11"/>
      <c r="O6" s="11"/>
      <c r="P6" s="11"/>
      <c r="Q6" s="11"/>
    </row>
    <row r="7" spans="1:17" ht="45" x14ac:dyDescent="0.25">
      <c r="A7" s="11"/>
      <c r="B7" s="10"/>
      <c r="C7" s="11"/>
      <c r="D7" s="11"/>
      <c r="E7" s="11"/>
      <c r="F7" s="31"/>
      <c r="G7" s="32" t="s">
        <v>182</v>
      </c>
      <c r="H7" s="32" t="s">
        <v>4</v>
      </c>
      <c r="I7" s="32" t="s">
        <v>204</v>
      </c>
      <c r="J7" s="32" t="s">
        <v>203</v>
      </c>
      <c r="K7" s="33" t="s">
        <v>183</v>
      </c>
      <c r="L7" s="12"/>
      <c r="M7" s="11"/>
      <c r="N7" s="11"/>
      <c r="Q7" s="11"/>
    </row>
    <row r="8" spans="1:17" ht="24" x14ac:dyDescent="0.25">
      <c r="A8" s="11"/>
      <c r="B8" s="10"/>
      <c r="C8" s="11"/>
      <c r="D8" s="11"/>
      <c r="E8" s="38"/>
      <c r="F8" s="41" t="s">
        <v>218</v>
      </c>
      <c r="G8" s="30">
        <f>D13</f>
        <v>0</v>
      </c>
      <c r="H8" s="30" t="str">
        <f>D15</f>
        <v>Ingresa el valor de tu bimestre</v>
      </c>
      <c r="I8" s="30" t="e">
        <f>H8*$D$10</f>
        <v>#VALUE!</v>
      </c>
      <c r="J8" s="30" t="e">
        <f>H8*2%</f>
        <v>#VALUE!</v>
      </c>
      <c r="K8" s="34" t="str">
        <f>H8</f>
        <v>Ingresa el valor de tu bimestre</v>
      </c>
      <c r="L8" s="12"/>
      <c r="M8" s="11"/>
      <c r="N8" s="11"/>
      <c r="Q8" s="11"/>
    </row>
    <row r="9" spans="1:17" ht="15.75" thickBot="1" x14ac:dyDescent="0.3">
      <c r="A9" s="11"/>
      <c r="B9" s="10"/>
      <c r="C9" s="11"/>
      <c r="D9" s="11"/>
      <c r="E9" s="38"/>
      <c r="F9" s="41" t="s">
        <v>219</v>
      </c>
      <c r="G9" s="30">
        <f>G8</f>
        <v>0</v>
      </c>
      <c r="H9" s="30">
        <f t="shared" ref="H9:H17" si="0">G9*$D$14</f>
        <v>0</v>
      </c>
      <c r="I9" s="30" t="e">
        <f>K9*$D$10</f>
        <v>#VALUE!</v>
      </c>
      <c r="J9" s="30">
        <f t="shared" ref="J9:J17" si="1">H9*2%</f>
        <v>0</v>
      </c>
      <c r="K9" s="34" t="e">
        <f>H9+K8</f>
        <v>#VALUE!</v>
      </c>
      <c r="L9" s="12"/>
      <c r="M9" s="11"/>
      <c r="N9" s="11"/>
      <c r="Q9" s="11"/>
    </row>
    <row r="10" spans="1:17" x14ac:dyDescent="0.25">
      <c r="A10" s="11"/>
      <c r="B10" s="10"/>
      <c r="C10" s="42" t="s">
        <v>8</v>
      </c>
      <c r="D10" s="43">
        <v>1.2999999999999999E-2</v>
      </c>
      <c r="E10" s="44"/>
      <c r="F10" s="41" t="s">
        <v>220</v>
      </c>
      <c r="G10" s="30">
        <f>IF(D12&lt;3,0,(G9))</f>
        <v>0</v>
      </c>
      <c r="H10" s="30">
        <f t="shared" si="0"/>
        <v>0</v>
      </c>
      <c r="I10" s="30" t="e">
        <f t="shared" ref="I10:I17" si="2">K10*$D$10</f>
        <v>#VALUE!</v>
      </c>
      <c r="J10" s="30">
        <f t="shared" si="1"/>
        <v>0</v>
      </c>
      <c r="K10" s="34" t="e">
        <f>IF(D12&lt;3,0,(H10+K9))</f>
        <v>#VALUE!</v>
      </c>
      <c r="L10" s="12"/>
      <c r="M10" s="11"/>
      <c r="N10" s="11"/>
      <c r="Q10" s="11"/>
    </row>
    <row r="11" spans="1:17" ht="24" x14ac:dyDescent="0.25">
      <c r="A11" s="11"/>
      <c r="B11" s="10"/>
      <c r="C11" s="46" t="s">
        <v>187</v>
      </c>
      <c r="D11" s="26" t="s">
        <v>32</v>
      </c>
      <c r="E11" s="100"/>
      <c r="F11" s="41" t="s">
        <v>221</v>
      </c>
      <c r="G11" s="30">
        <f>IF(D12&lt;4,0,(G9))</f>
        <v>0</v>
      </c>
      <c r="H11" s="30">
        <f t="shared" si="0"/>
        <v>0</v>
      </c>
      <c r="I11" s="30" t="e">
        <f t="shared" si="2"/>
        <v>#VALUE!</v>
      </c>
      <c r="J11" s="30">
        <f t="shared" si="1"/>
        <v>0</v>
      </c>
      <c r="K11" s="34" t="e">
        <f>IF(D12&lt;4,0,(H11+K10))</f>
        <v>#VALUE!</v>
      </c>
      <c r="L11" s="12"/>
      <c r="M11" s="11"/>
      <c r="N11" s="11"/>
      <c r="O11" s="11"/>
      <c r="P11" s="11"/>
      <c r="Q11" s="11"/>
    </row>
    <row r="12" spans="1:17" x14ac:dyDescent="0.25">
      <c r="A12" s="11"/>
      <c r="B12" s="10"/>
      <c r="C12" s="46" t="s">
        <v>217</v>
      </c>
      <c r="D12" s="47">
        <f>_xlfn.XLOOKUP(D11,PROGRAMAS!AD:AD,PROGRAMAS!AE:AE,"No se encuentra")</f>
        <v>5</v>
      </c>
      <c r="E12" s="44"/>
      <c r="F12" s="41" t="s">
        <v>222</v>
      </c>
      <c r="G12" s="30">
        <f>IF(D12&lt;5,0,(G10))</f>
        <v>0</v>
      </c>
      <c r="H12" s="30">
        <f t="shared" si="0"/>
        <v>0</v>
      </c>
      <c r="I12" s="30" t="e">
        <f t="shared" si="2"/>
        <v>#VALUE!</v>
      </c>
      <c r="J12" s="30">
        <f t="shared" si="1"/>
        <v>0</v>
      </c>
      <c r="K12" s="34" t="e">
        <f>IF(D12&lt;5,0,(H12+K11))</f>
        <v>#VALUE!</v>
      </c>
      <c r="L12" s="12"/>
      <c r="M12" s="11"/>
      <c r="N12" s="11"/>
      <c r="O12" s="11"/>
      <c r="P12" s="11"/>
      <c r="Q12" s="11"/>
    </row>
    <row r="13" spans="1:17" x14ac:dyDescent="0.25">
      <c r="A13" s="11"/>
      <c r="B13" s="10"/>
      <c r="C13" s="46" t="s">
        <v>7</v>
      </c>
      <c r="D13" s="102">
        <v>0</v>
      </c>
      <c r="E13" s="44"/>
      <c r="F13" s="41" t="s">
        <v>223</v>
      </c>
      <c r="G13" s="30">
        <f>IF(D12&lt;6,0,(G11))</f>
        <v>0</v>
      </c>
      <c r="H13" s="30">
        <f t="shared" si="0"/>
        <v>0</v>
      </c>
      <c r="I13" s="30">
        <f t="shared" si="2"/>
        <v>0</v>
      </c>
      <c r="J13" s="30">
        <f t="shared" si="1"/>
        <v>0</v>
      </c>
      <c r="K13" s="34">
        <f>IF(D12&lt;6,0,(H13+K12))</f>
        <v>0</v>
      </c>
      <c r="L13" s="12"/>
      <c r="M13" s="11"/>
      <c r="N13" s="11"/>
      <c r="O13" s="11"/>
      <c r="P13" s="11"/>
      <c r="Q13" s="11"/>
    </row>
    <row r="14" spans="1:17" x14ac:dyDescent="0.25">
      <c r="A14" s="11"/>
      <c r="B14" s="10"/>
      <c r="C14" s="46" t="s">
        <v>6</v>
      </c>
      <c r="D14" s="48">
        <v>0.8</v>
      </c>
      <c r="E14" s="44"/>
      <c r="F14" s="41" t="s">
        <v>224</v>
      </c>
      <c r="G14" s="30">
        <f>IF(D12&lt;7,0,(G12*5.2%+G12))</f>
        <v>0</v>
      </c>
      <c r="H14" s="30">
        <f t="shared" si="0"/>
        <v>0</v>
      </c>
      <c r="I14" s="30">
        <f t="shared" si="2"/>
        <v>0</v>
      </c>
      <c r="J14" s="30">
        <f t="shared" si="1"/>
        <v>0</v>
      </c>
      <c r="K14" s="34">
        <f>IF(D12&lt;7,0,(H14+K13))</f>
        <v>0</v>
      </c>
      <c r="L14" s="12"/>
      <c r="M14" s="11"/>
      <c r="N14" s="11"/>
      <c r="O14" s="11"/>
      <c r="P14" s="11"/>
      <c r="Q14" s="11"/>
    </row>
    <row r="15" spans="1:17" ht="24.75" thickBot="1" x14ac:dyDescent="0.3">
      <c r="A15" s="11"/>
      <c r="B15" s="10"/>
      <c r="C15" s="49" t="s">
        <v>4</v>
      </c>
      <c r="D15" s="29" t="str">
        <f>IF(D13&gt;0,D13*D14,"Ingresa el valor de tu bimestre")</f>
        <v>Ingresa el valor de tu bimestre</v>
      </c>
      <c r="E15" s="50"/>
      <c r="F15" s="41" t="s">
        <v>225</v>
      </c>
      <c r="G15" s="30">
        <f>IF(D12&lt;8,0,(G14))</f>
        <v>0</v>
      </c>
      <c r="H15" s="30">
        <f t="shared" si="0"/>
        <v>0</v>
      </c>
      <c r="I15" s="30">
        <f t="shared" si="2"/>
        <v>0</v>
      </c>
      <c r="J15" s="30">
        <f t="shared" si="1"/>
        <v>0</v>
      </c>
      <c r="K15" s="34">
        <f>IF(D12&lt;8,0,(H15+K14))</f>
        <v>0</v>
      </c>
      <c r="L15" s="12"/>
      <c r="M15" s="11"/>
      <c r="N15" s="11"/>
      <c r="O15" s="11"/>
      <c r="P15" s="11"/>
      <c r="Q15" s="11"/>
    </row>
    <row r="16" spans="1:17" x14ac:dyDescent="0.25">
      <c r="A16" s="11"/>
      <c r="B16" s="10"/>
      <c r="C16" s="156" t="str">
        <f>IF(OR(D14&lt;10%,D14&gt;80%),"Recuerda que, se financia mínimo 10% y máximo el 80% del valor de la matrícula","")</f>
        <v/>
      </c>
      <c r="D16" s="156"/>
      <c r="E16" s="2"/>
      <c r="F16" s="41" t="s">
        <v>226</v>
      </c>
      <c r="G16" s="30">
        <f>IF(D12&lt;9,0,(G14))</f>
        <v>0</v>
      </c>
      <c r="H16" s="30">
        <f t="shared" si="0"/>
        <v>0</v>
      </c>
      <c r="I16" s="30">
        <f t="shared" si="2"/>
        <v>0</v>
      </c>
      <c r="J16" s="30">
        <f t="shared" si="1"/>
        <v>0</v>
      </c>
      <c r="K16" s="34">
        <f>IF(D12&lt;9,0,(H16+K15))</f>
        <v>0</v>
      </c>
      <c r="L16" s="12"/>
      <c r="M16" s="11"/>
      <c r="N16" s="11"/>
      <c r="O16" s="11"/>
      <c r="P16" s="11"/>
      <c r="Q16" s="11"/>
    </row>
    <row r="17" spans="1:17" x14ac:dyDescent="0.25">
      <c r="A17" s="11"/>
      <c r="B17" s="10"/>
      <c r="C17" s="157"/>
      <c r="D17" s="157"/>
      <c r="E17" s="11"/>
      <c r="F17" s="41" t="s">
        <v>227</v>
      </c>
      <c r="G17" s="30">
        <f>IF(D12&lt;10,0,(G15*5.2%+G15))</f>
        <v>0</v>
      </c>
      <c r="H17" s="30">
        <f t="shared" si="0"/>
        <v>0</v>
      </c>
      <c r="I17" s="30">
        <f t="shared" si="2"/>
        <v>0</v>
      </c>
      <c r="J17" s="30">
        <f t="shared" si="1"/>
        <v>0</v>
      </c>
      <c r="K17" s="34">
        <f>IF(D12&lt;10,0,(H17+K16))</f>
        <v>0</v>
      </c>
      <c r="L17" s="12"/>
      <c r="M17" s="11"/>
      <c r="N17" s="11"/>
      <c r="O17" s="11"/>
      <c r="P17" s="11"/>
      <c r="Q17" s="11"/>
    </row>
    <row r="18" spans="1:17" x14ac:dyDescent="0.25">
      <c r="A18" s="11"/>
      <c r="B18" s="10"/>
      <c r="C18" s="2"/>
      <c r="D18" s="2"/>
      <c r="E18" s="11"/>
      <c r="F18" s="41" t="s">
        <v>228</v>
      </c>
      <c r="G18" s="30">
        <f>IF(D12&lt;9,0,(G17))</f>
        <v>0</v>
      </c>
      <c r="H18" s="30">
        <f t="shared" ref="H18:H19" si="3">G18*$D$14</f>
        <v>0</v>
      </c>
      <c r="I18" s="30">
        <f t="shared" ref="I18:I19" si="4">K18*$D$10</f>
        <v>0</v>
      </c>
      <c r="J18" s="30">
        <f t="shared" ref="J18:J19" si="5">H18*2%</f>
        <v>0</v>
      </c>
      <c r="K18" s="34">
        <f>IF(D12&lt;9,0,(H18+K17))</f>
        <v>0</v>
      </c>
      <c r="L18" s="12"/>
      <c r="M18" s="11"/>
      <c r="N18" s="11"/>
      <c r="O18" s="11"/>
      <c r="P18" s="11"/>
      <c r="Q18" s="11"/>
    </row>
    <row r="19" spans="1:17" ht="15.75" thickBot="1" x14ac:dyDescent="0.3">
      <c r="A19" s="11"/>
      <c r="B19" s="10"/>
      <c r="C19" s="2"/>
      <c r="D19" s="2"/>
      <c r="E19" s="11"/>
      <c r="F19" s="51" t="s">
        <v>229</v>
      </c>
      <c r="G19" s="52">
        <f>IF(D12&lt;10,0,(G17))</f>
        <v>0</v>
      </c>
      <c r="H19" s="52">
        <f t="shared" si="3"/>
        <v>0</v>
      </c>
      <c r="I19" s="52">
        <f t="shared" si="4"/>
        <v>0</v>
      </c>
      <c r="J19" s="52">
        <f t="shared" si="5"/>
        <v>0</v>
      </c>
      <c r="K19" s="54">
        <f>IF(D12&lt;10,0,(H19+K18))</f>
        <v>0</v>
      </c>
      <c r="L19" s="12"/>
      <c r="M19" s="11"/>
      <c r="N19" s="11"/>
      <c r="O19" s="11"/>
      <c r="P19" s="11"/>
      <c r="Q19" s="11"/>
    </row>
    <row r="20" spans="1:17" ht="14.45" customHeight="1" x14ac:dyDescent="0.25">
      <c r="A20" s="11"/>
      <c r="B20" s="10"/>
      <c r="C20" s="11"/>
      <c r="D20" s="11"/>
      <c r="E20" s="11"/>
      <c r="F20" s="158" t="s">
        <v>246</v>
      </c>
      <c r="G20" s="158"/>
      <c r="H20" s="158"/>
      <c r="I20" s="158"/>
      <c r="J20" s="158"/>
      <c r="K20" s="158"/>
      <c r="L20" s="12"/>
      <c r="M20" s="11"/>
      <c r="N20" s="11"/>
      <c r="Q20" s="11"/>
    </row>
    <row r="21" spans="1:17" x14ac:dyDescent="0.25">
      <c r="A21" s="11"/>
      <c r="B21" s="10"/>
      <c r="C21" s="11"/>
      <c r="D21" s="11"/>
      <c r="E21" s="11"/>
      <c r="F21" s="159"/>
      <c r="G21" s="159"/>
      <c r="H21" s="159"/>
      <c r="I21" s="159"/>
      <c r="J21" s="159"/>
      <c r="K21" s="159"/>
      <c r="L21" s="12"/>
      <c r="M21" s="11"/>
      <c r="N21" s="11"/>
      <c r="Q21" s="11"/>
    </row>
    <row r="22" spans="1:17" ht="15.75" thickBot="1" x14ac:dyDescent="0.3">
      <c r="A22" s="11"/>
      <c r="B22" s="10"/>
      <c r="E22" s="11"/>
      <c r="F22" s="108"/>
      <c r="G22" s="108"/>
      <c r="H22" s="108"/>
      <c r="I22" s="108"/>
      <c r="J22" s="108"/>
      <c r="K22" s="108"/>
      <c r="L22" s="12"/>
      <c r="M22" s="11"/>
      <c r="N22" s="11"/>
      <c r="Q22" s="11"/>
    </row>
    <row r="23" spans="1:17" ht="23.25" thickBot="1" x14ac:dyDescent="0.3">
      <c r="A23" s="11"/>
      <c r="B23" s="10"/>
      <c r="C23" s="13" t="s">
        <v>195</v>
      </c>
      <c r="D23" s="126" t="e">
        <f>IF(D12=1,K8,
IF(D12=2,K9,
IF(D12=3,K10,
IF(D12=4,K11,
IF(D12=5,K12,
IF(D12=6,K13,
IF(D12=7,K14,
IF(D12=8,K15,
IF(D12=9,K16,
IF(D12=10,K17,
IF(D12=11,K18,
IF(D12=12,K19,""))))))))))))</f>
        <v>#VALUE!</v>
      </c>
      <c r="E23" s="55"/>
      <c r="F23" s="55"/>
      <c r="G23" s="11"/>
      <c r="H23" s="11"/>
      <c r="I23" s="11"/>
      <c r="J23" s="11"/>
      <c r="K23" s="11"/>
      <c r="L23" s="12"/>
      <c r="M23" s="11"/>
      <c r="N23" s="11"/>
      <c r="Q23" s="11"/>
    </row>
    <row r="24" spans="1:17" ht="15.75" thickBot="1" x14ac:dyDescent="0.3">
      <c r="A24" s="11"/>
      <c r="B24" s="10"/>
      <c r="C24" s="40" t="s">
        <v>8</v>
      </c>
      <c r="D24" s="127">
        <f>D10</f>
        <v>1.2999999999999999E-2</v>
      </c>
      <c r="E24" s="55"/>
      <c r="F24" s="160" t="s">
        <v>196</v>
      </c>
      <c r="G24" s="161"/>
      <c r="H24" s="161"/>
      <c r="I24" s="161"/>
      <c r="J24" s="162"/>
      <c r="K24" s="11"/>
      <c r="L24" s="12"/>
      <c r="M24" s="11"/>
      <c r="N24" s="11"/>
      <c r="Q24" s="11"/>
    </row>
    <row r="25" spans="1:17" ht="24.75" thickBot="1" x14ac:dyDescent="0.3">
      <c r="A25" s="11"/>
      <c r="B25" s="10"/>
      <c r="C25" s="40" t="s">
        <v>13</v>
      </c>
      <c r="D25" s="128">
        <v>48</v>
      </c>
      <c r="E25" s="56"/>
      <c r="F25" s="57" t="s">
        <v>197</v>
      </c>
      <c r="G25" s="14" t="s">
        <v>2</v>
      </c>
      <c r="H25" s="14" t="s">
        <v>11</v>
      </c>
      <c r="I25" s="14" t="s">
        <v>205</v>
      </c>
      <c r="J25" s="15" t="s">
        <v>3</v>
      </c>
      <c r="K25" s="58" t="s">
        <v>9</v>
      </c>
      <c r="L25" s="12"/>
      <c r="M25" s="11"/>
      <c r="N25" s="11"/>
      <c r="O25" s="11"/>
      <c r="P25" s="11"/>
      <c r="Q25" s="11"/>
    </row>
    <row r="26" spans="1:17" ht="15.75" thickBot="1" x14ac:dyDescent="0.3">
      <c r="A26" s="11"/>
      <c r="B26" s="10"/>
      <c r="C26" s="45" t="s">
        <v>1</v>
      </c>
      <c r="D26" s="129" t="e">
        <f>PMT(D24,$D$25,-(D23))</f>
        <v>#VALUE!</v>
      </c>
      <c r="E26" s="50"/>
      <c r="F26" s="59"/>
      <c r="G26" s="60"/>
      <c r="H26" s="61"/>
      <c r="I26" s="62"/>
      <c r="J26" s="63" t="e">
        <f>D23</f>
        <v>#VALUE!</v>
      </c>
      <c r="K26" s="64"/>
      <c r="L26" s="12"/>
      <c r="M26" s="11"/>
      <c r="N26" s="11"/>
      <c r="O26" s="11"/>
      <c r="P26" s="11"/>
      <c r="Q26" s="11"/>
    </row>
    <row r="27" spans="1:17" hidden="1" outlineLevel="1" x14ac:dyDescent="0.25">
      <c r="A27" s="11"/>
      <c r="B27" s="10"/>
      <c r="C27" s="11"/>
      <c r="D27" s="11"/>
      <c r="E27" s="65"/>
      <c r="F27" s="10" t="s">
        <v>198</v>
      </c>
      <c r="G27" s="66" t="e">
        <f>IF(J26&gt;1,(I27-H27),"")</f>
        <v>#VALUE!</v>
      </c>
      <c r="H27" s="67" t="e">
        <f t="shared" ref="H27:H74" si="6">IF(J26&gt;1,IPMT($D$24,1,$D$25,-J26),"")</f>
        <v>#VALUE!</v>
      </c>
      <c r="I27" s="68" t="e">
        <f t="shared" ref="I27:I74" si="7">IF(J26&gt;1,$D$26,"")</f>
        <v>#VALUE!</v>
      </c>
      <c r="J27" s="69" t="e">
        <f t="shared" ref="J27:J74" si="8">IF(K27="",0,(J26-G27))</f>
        <v>#VALUE!</v>
      </c>
      <c r="K27" s="64">
        <v>1</v>
      </c>
      <c r="L27" s="12"/>
      <c r="M27" s="11"/>
      <c r="N27" s="11"/>
      <c r="O27" s="11"/>
      <c r="P27" s="11"/>
      <c r="Q27" s="11"/>
    </row>
    <row r="28" spans="1:17" hidden="1" outlineLevel="1" x14ac:dyDescent="0.25">
      <c r="A28" s="11"/>
      <c r="B28" s="10"/>
      <c r="C28" s="11"/>
      <c r="D28" s="11"/>
      <c r="E28" s="11"/>
      <c r="F28" s="10"/>
      <c r="G28" s="70" t="e">
        <f t="shared" ref="G28:G74" si="9">IF(J27&gt;1,(I28-H28),"")</f>
        <v>#VALUE!</v>
      </c>
      <c r="H28" s="71" t="e">
        <f t="shared" si="6"/>
        <v>#VALUE!</v>
      </c>
      <c r="I28" s="72" t="e">
        <f t="shared" si="7"/>
        <v>#VALUE!</v>
      </c>
      <c r="J28" s="73" t="e">
        <f t="shared" si="8"/>
        <v>#VALUE!</v>
      </c>
      <c r="K28" s="64" t="e">
        <f t="shared" ref="K28:K74" si="10">IF(J27&lt;1,"",K27+1)</f>
        <v>#VALUE!</v>
      </c>
      <c r="L28" s="12"/>
      <c r="M28" s="11"/>
      <c r="N28" s="11"/>
      <c r="O28" s="11"/>
      <c r="P28" s="11"/>
      <c r="Q28" s="11"/>
    </row>
    <row r="29" spans="1:17" hidden="1" outlineLevel="1" x14ac:dyDescent="0.25">
      <c r="A29" s="11"/>
      <c r="B29" s="10"/>
      <c r="C29" s="11"/>
      <c r="D29" s="11"/>
      <c r="E29" s="11"/>
      <c r="F29" s="10"/>
      <c r="G29" s="70" t="e">
        <f t="shared" si="9"/>
        <v>#VALUE!</v>
      </c>
      <c r="H29" s="71" t="e">
        <f t="shared" si="6"/>
        <v>#VALUE!</v>
      </c>
      <c r="I29" s="72" t="e">
        <f t="shared" si="7"/>
        <v>#VALUE!</v>
      </c>
      <c r="J29" s="73" t="e">
        <f t="shared" si="8"/>
        <v>#VALUE!</v>
      </c>
      <c r="K29" s="64" t="e">
        <f t="shared" si="10"/>
        <v>#VALUE!</v>
      </c>
      <c r="L29" s="12"/>
      <c r="M29" s="11"/>
      <c r="N29" s="11"/>
      <c r="O29" s="11"/>
      <c r="P29" s="11"/>
      <c r="Q29" s="11"/>
    </row>
    <row r="30" spans="1:17" hidden="1" outlineLevel="1" x14ac:dyDescent="0.25">
      <c r="A30" s="11"/>
      <c r="B30" s="10"/>
      <c r="C30" s="11"/>
      <c r="D30" s="11"/>
      <c r="E30" s="11"/>
      <c r="F30" s="10"/>
      <c r="G30" s="70" t="e">
        <f t="shared" si="9"/>
        <v>#VALUE!</v>
      </c>
      <c r="H30" s="71" t="e">
        <f t="shared" si="6"/>
        <v>#VALUE!</v>
      </c>
      <c r="I30" s="72" t="e">
        <f t="shared" si="7"/>
        <v>#VALUE!</v>
      </c>
      <c r="J30" s="73" t="e">
        <f t="shared" si="8"/>
        <v>#VALUE!</v>
      </c>
      <c r="K30" s="64" t="e">
        <f t="shared" si="10"/>
        <v>#VALUE!</v>
      </c>
      <c r="L30" s="12"/>
      <c r="M30" s="11"/>
      <c r="N30" s="11"/>
      <c r="O30" s="11"/>
      <c r="P30" s="11"/>
      <c r="Q30" s="11"/>
    </row>
    <row r="31" spans="1:17" hidden="1" outlineLevel="1" x14ac:dyDescent="0.25">
      <c r="A31" s="11"/>
      <c r="B31" s="10"/>
      <c r="C31" s="11"/>
      <c r="D31" s="11"/>
      <c r="E31" s="11"/>
      <c r="F31" s="10"/>
      <c r="G31" s="70" t="e">
        <f t="shared" si="9"/>
        <v>#VALUE!</v>
      </c>
      <c r="H31" s="71" t="e">
        <f t="shared" si="6"/>
        <v>#VALUE!</v>
      </c>
      <c r="I31" s="72" t="e">
        <f t="shared" si="7"/>
        <v>#VALUE!</v>
      </c>
      <c r="J31" s="73" t="e">
        <f t="shared" si="8"/>
        <v>#VALUE!</v>
      </c>
      <c r="K31" s="64" t="e">
        <f t="shared" si="10"/>
        <v>#VALUE!</v>
      </c>
      <c r="L31" s="12"/>
      <c r="M31" s="11"/>
      <c r="N31" s="11"/>
      <c r="O31" s="11"/>
      <c r="P31" s="11"/>
      <c r="Q31" s="11"/>
    </row>
    <row r="32" spans="1:17" hidden="1" outlineLevel="1" x14ac:dyDescent="0.25">
      <c r="A32" s="11"/>
      <c r="B32" s="10"/>
      <c r="C32" s="11"/>
      <c r="D32" s="11"/>
      <c r="E32" s="11"/>
      <c r="F32" s="10"/>
      <c r="G32" s="70" t="e">
        <f t="shared" si="9"/>
        <v>#VALUE!</v>
      </c>
      <c r="H32" s="71" t="e">
        <f t="shared" si="6"/>
        <v>#VALUE!</v>
      </c>
      <c r="I32" s="72" t="e">
        <f t="shared" si="7"/>
        <v>#VALUE!</v>
      </c>
      <c r="J32" s="73" t="e">
        <f t="shared" si="8"/>
        <v>#VALUE!</v>
      </c>
      <c r="K32" s="64" t="e">
        <f t="shared" si="10"/>
        <v>#VALUE!</v>
      </c>
      <c r="L32" s="12"/>
      <c r="M32" s="11"/>
      <c r="N32" s="11"/>
      <c r="O32" s="11"/>
      <c r="P32" s="11"/>
      <c r="Q32" s="11"/>
    </row>
    <row r="33" spans="1:17" hidden="1" outlineLevel="1" x14ac:dyDescent="0.25">
      <c r="A33" s="11"/>
      <c r="B33" s="10"/>
      <c r="C33" s="11"/>
      <c r="D33" s="11"/>
      <c r="E33" s="11"/>
      <c r="F33" s="10"/>
      <c r="G33" s="70" t="e">
        <f t="shared" si="9"/>
        <v>#VALUE!</v>
      </c>
      <c r="H33" s="71" t="e">
        <f t="shared" si="6"/>
        <v>#VALUE!</v>
      </c>
      <c r="I33" s="72" t="e">
        <f t="shared" si="7"/>
        <v>#VALUE!</v>
      </c>
      <c r="J33" s="73" t="e">
        <f t="shared" si="8"/>
        <v>#VALUE!</v>
      </c>
      <c r="K33" s="64" t="e">
        <f t="shared" si="10"/>
        <v>#VALUE!</v>
      </c>
      <c r="L33" s="12"/>
      <c r="M33" s="11"/>
      <c r="N33" s="11"/>
      <c r="O33" s="11"/>
      <c r="P33" s="11"/>
      <c r="Q33" s="11"/>
    </row>
    <row r="34" spans="1:17" hidden="1" outlineLevel="1" x14ac:dyDescent="0.25">
      <c r="A34" s="11"/>
      <c r="B34" s="10"/>
      <c r="C34" s="11"/>
      <c r="D34" s="11"/>
      <c r="E34" s="11"/>
      <c r="F34" s="10"/>
      <c r="G34" s="70" t="e">
        <f t="shared" si="9"/>
        <v>#VALUE!</v>
      </c>
      <c r="H34" s="71" t="e">
        <f t="shared" si="6"/>
        <v>#VALUE!</v>
      </c>
      <c r="I34" s="72" t="e">
        <f t="shared" si="7"/>
        <v>#VALUE!</v>
      </c>
      <c r="J34" s="73" t="e">
        <f t="shared" si="8"/>
        <v>#VALUE!</v>
      </c>
      <c r="K34" s="64" t="e">
        <f t="shared" si="10"/>
        <v>#VALUE!</v>
      </c>
      <c r="L34" s="12"/>
      <c r="M34" s="11"/>
      <c r="N34" s="11"/>
      <c r="O34" s="11"/>
      <c r="P34" s="11"/>
      <c r="Q34" s="11"/>
    </row>
    <row r="35" spans="1:17" hidden="1" outlineLevel="1" x14ac:dyDescent="0.25">
      <c r="A35" s="11"/>
      <c r="B35" s="10"/>
      <c r="C35" s="11"/>
      <c r="D35" s="11"/>
      <c r="E35" s="11"/>
      <c r="F35" s="10"/>
      <c r="G35" s="70" t="e">
        <f t="shared" si="9"/>
        <v>#VALUE!</v>
      </c>
      <c r="H35" s="71" t="e">
        <f t="shared" si="6"/>
        <v>#VALUE!</v>
      </c>
      <c r="I35" s="72" t="e">
        <f t="shared" si="7"/>
        <v>#VALUE!</v>
      </c>
      <c r="J35" s="73" t="e">
        <f t="shared" si="8"/>
        <v>#VALUE!</v>
      </c>
      <c r="K35" s="64" t="e">
        <f t="shared" si="10"/>
        <v>#VALUE!</v>
      </c>
      <c r="L35" s="12"/>
      <c r="M35" s="11"/>
      <c r="N35" s="11"/>
      <c r="O35" s="11"/>
      <c r="P35" s="11"/>
      <c r="Q35" s="11"/>
    </row>
    <row r="36" spans="1:17" hidden="1" outlineLevel="1" x14ac:dyDescent="0.25">
      <c r="A36" s="11"/>
      <c r="B36" s="10"/>
      <c r="C36" s="11"/>
      <c r="D36" s="11"/>
      <c r="E36" s="11"/>
      <c r="F36" s="10"/>
      <c r="G36" s="70" t="e">
        <f t="shared" si="9"/>
        <v>#VALUE!</v>
      </c>
      <c r="H36" s="71" t="e">
        <f t="shared" si="6"/>
        <v>#VALUE!</v>
      </c>
      <c r="I36" s="72" t="e">
        <f t="shared" si="7"/>
        <v>#VALUE!</v>
      </c>
      <c r="J36" s="73" t="e">
        <f t="shared" si="8"/>
        <v>#VALUE!</v>
      </c>
      <c r="K36" s="64" t="e">
        <f t="shared" si="10"/>
        <v>#VALUE!</v>
      </c>
      <c r="L36" s="12"/>
      <c r="M36" s="11"/>
      <c r="N36" s="11"/>
      <c r="O36" s="11"/>
      <c r="P36" s="11"/>
      <c r="Q36" s="11"/>
    </row>
    <row r="37" spans="1:17" hidden="1" outlineLevel="1" x14ac:dyDescent="0.25">
      <c r="A37" s="11"/>
      <c r="B37" s="10"/>
      <c r="C37" s="11"/>
      <c r="D37" s="11"/>
      <c r="E37" s="11"/>
      <c r="F37" s="10"/>
      <c r="G37" s="70" t="e">
        <f t="shared" si="9"/>
        <v>#VALUE!</v>
      </c>
      <c r="H37" s="71" t="e">
        <f t="shared" si="6"/>
        <v>#VALUE!</v>
      </c>
      <c r="I37" s="72" t="e">
        <f t="shared" si="7"/>
        <v>#VALUE!</v>
      </c>
      <c r="J37" s="73" t="e">
        <f t="shared" si="8"/>
        <v>#VALUE!</v>
      </c>
      <c r="K37" s="64" t="e">
        <f t="shared" si="10"/>
        <v>#VALUE!</v>
      </c>
      <c r="L37" s="12"/>
      <c r="M37" s="11"/>
      <c r="N37" s="11"/>
      <c r="O37" s="11"/>
      <c r="P37" s="11"/>
      <c r="Q37" s="11"/>
    </row>
    <row r="38" spans="1:17" ht="15.75" collapsed="1" thickBot="1" x14ac:dyDescent="0.3">
      <c r="A38" s="11"/>
      <c r="B38" s="10"/>
      <c r="C38" s="11"/>
      <c r="D38" s="11"/>
      <c r="E38" s="11"/>
      <c r="F38" s="10" t="s">
        <v>198</v>
      </c>
      <c r="G38" s="74" t="e">
        <f t="shared" si="9"/>
        <v>#VALUE!</v>
      </c>
      <c r="H38" s="75" t="e">
        <f t="shared" si="6"/>
        <v>#VALUE!</v>
      </c>
      <c r="I38" s="76" t="e">
        <f t="shared" si="7"/>
        <v>#VALUE!</v>
      </c>
      <c r="J38" s="77" t="e">
        <f t="shared" si="8"/>
        <v>#VALUE!</v>
      </c>
      <c r="K38" s="64" t="e">
        <f t="shared" si="10"/>
        <v>#VALUE!</v>
      </c>
      <c r="L38" s="12"/>
      <c r="M38" s="11"/>
      <c r="N38" s="11"/>
      <c r="O38" s="11"/>
      <c r="P38" s="11"/>
      <c r="Q38" s="11"/>
    </row>
    <row r="39" spans="1:17" ht="15.75" hidden="1" outlineLevel="1" thickBot="1" x14ac:dyDescent="0.3">
      <c r="A39" s="11"/>
      <c r="B39" s="10"/>
      <c r="C39" s="11"/>
      <c r="D39" s="11"/>
      <c r="E39" s="11"/>
      <c r="F39" s="78" t="s">
        <v>199</v>
      </c>
      <c r="G39" s="79" t="e">
        <f t="shared" si="9"/>
        <v>#VALUE!</v>
      </c>
      <c r="H39" s="79" t="e">
        <f t="shared" si="6"/>
        <v>#VALUE!</v>
      </c>
      <c r="I39" s="80" t="e">
        <f t="shared" si="7"/>
        <v>#VALUE!</v>
      </c>
      <c r="J39" s="81" t="e">
        <f t="shared" si="8"/>
        <v>#VALUE!</v>
      </c>
      <c r="K39" s="64" t="e">
        <f t="shared" si="10"/>
        <v>#VALUE!</v>
      </c>
      <c r="L39" s="12"/>
      <c r="M39" s="11"/>
      <c r="N39" s="11"/>
      <c r="O39" s="11"/>
      <c r="P39" s="11"/>
      <c r="Q39" s="11"/>
    </row>
    <row r="40" spans="1:17" ht="15.75" hidden="1" outlineLevel="1" thickBot="1" x14ac:dyDescent="0.3">
      <c r="A40" s="11"/>
      <c r="B40" s="10"/>
      <c r="C40" s="11"/>
      <c r="D40" s="11"/>
      <c r="E40" s="11"/>
      <c r="F40" s="82"/>
      <c r="G40" s="83" t="e">
        <f t="shared" si="9"/>
        <v>#VALUE!</v>
      </c>
      <c r="H40" s="83" t="e">
        <f t="shared" si="6"/>
        <v>#VALUE!</v>
      </c>
      <c r="I40" s="84" t="e">
        <f t="shared" si="7"/>
        <v>#VALUE!</v>
      </c>
      <c r="J40" s="85" t="e">
        <f t="shared" si="8"/>
        <v>#VALUE!</v>
      </c>
      <c r="K40" s="64" t="e">
        <f t="shared" si="10"/>
        <v>#VALUE!</v>
      </c>
      <c r="L40" s="12"/>
      <c r="M40" s="11"/>
      <c r="N40" s="11"/>
      <c r="O40" s="11"/>
      <c r="P40" s="11"/>
      <c r="Q40" s="11"/>
    </row>
    <row r="41" spans="1:17" ht="15.75" hidden="1" outlineLevel="1" thickBot="1" x14ac:dyDescent="0.3">
      <c r="A41" s="11"/>
      <c r="B41" s="10"/>
      <c r="C41" s="11"/>
      <c r="D41" s="11"/>
      <c r="E41" s="11"/>
      <c r="F41" s="82"/>
      <c r="G41" s="83" t="e">
        <f t="shared" si="9"/>
        <v>#VALUE!</v>
      </c>
      <c r="H41" s="83" t="e">
        <f t="shared" si="6"/>
        <v>#VALUE!</v>
      </c>
      <c r="I41" s="84" t="e">
        <f t="shared" si="7"/>
        <v>#VALUE!</v>
      </c>
      <c r="J41" s="85" t="e">
        <f t="shared" si="8"/>
        <v>#VALUE!</v>
      </c>
      <c r="K41" s="64" t="e">
        <f t="shared" si="10"/>
        <v>#VALUE!</v>
      </c>
      <c r="L41" s="12"/>
      <c r="M41" s="11"/>
      <c r="N41" s="11"/>
      <c r="O41" s="11"/>
      <c r="P41" s="11"/>
      <c r="Q41" s="11"/>
    </row>
    <row r="42" spans="1:17" ht="15.75" hidden="1" outlineLevel="1" thickBot="1" x14ac:dyDescent="0.3">
      <c r="A42" s="11"/>
      <c r="B42" s="10"/>
      <c r="C42" s="11"/>
      <c r="D42" s="11"/>
      <c r="E42" s="11"/>
      <c r="F42" s="82"/>
      <c r="G42" s="83" t="e">
        <f t="shared" si="9"/>
        <v>#VALUE!</v>
      </c>
      <c r="H42" s="83" t="e">
        <f t="shared" si="6"/>
        <v>#VALUE!</v>
      </c>
      <c r="I42" s="84" t="e">
        <f t="shared" si="7"/>
        <v>#VALUE!</v>
      </c>
      <c r="J42" s="85" t="e">
        <f t="shared" si="8"/>
        <v>#VALUE!</v>
      </c>
      <c r="K42" s="64" t="e">
        <f t="shared" si="10"/>
        <v>#VALUE!</v>
      </c>
      <c r="L42" s="12"/>
      <c r="M42" s="11"/>
      <c r="N42" s="11"/>
      <c r="O42" s="11"/>
      <c r="P42" s="11"/>
      <c r="Q42" s="11"/>
    </row>
    <row r="43" spans="1:17" ht="15.75" hidden="1" outlineLevel="1" thickBot="1" x14ac:dyDescent="0.3">
      <c r="A43" s="11"/>
      <c r="B43" s="10"/>
      <c r="C43" s="11"/>
      <c r="D43" s="11"/>
      <c r="E43" s="11"/>
      <c r="F43" s="82"/>
      <c r="G43" s="83" t="e">
        <f t="shared" si="9"/>
        <v>#VALUE!</v>
      </c>
      <c r="H43" s="83" t="e">
        <f t="shared" si="6"/>
        <v>#VALUE!</v>
      </c>
      <c r="I43" s="84" t="e">
        <f t="shared" si="7"/>
        <v>#VALUE!</v>
      </c>
      <c r="J43" s="85" t="e">
        <f t="shared" si="8"/>
        <v>#VALUE!</v>
      </c>
      <c r="K43" s="64" t="e">
        <f t="shared" si="10"/>
        <v>#VALUE!</v>
      </c>
      <c r="L43" s="12"/>
      <c r="M43" s="11"/>
      <c r="N43" s="11"/>
      <c r="O43" s="11"/>
      <c r="P43" s="11"/>
      <c r="Q43" s="11"/>
    </row>
    <row r="44" spans="1:17" ht="15.75" hidden="1" outlineLevel="1" thickBot="1" x14ac:dyDescent="0.3">
      <c r="A44" s="11"/>
      <c r="B44" s="10"/>
      <c r="C44" s="11"/>
      <c r="D44" s="11"/>
      <c r="E44" s="11"/>
      <c r="F44" s="82"/>
      <c r="G44" s="83" t="e">
        <f t="shared" si="9"/>
        <v>#VALUE!</v>
      </c>
      <c r="H44" s="83" t="e">
        <f t="shared" si="6"/>
        <v>#VALUE!</v>
      </c>
      <c r="I44" s="84" t="e">
        <f t="shared" si="7"/>
        <v>#VALUE!</v>
      </c>
      <c r="J44" s="85" t="e">
        <f t="shared" si="8"/>
        <v>#VALUE!</v>
      </c>
      <c r="K44" s="64" t="e">
        <f t="shared" si="10"/>
        <v>#VALUE!</v>
      </c>
      <c r="L44" s="12"/>
      <c r="M44" s="11"/>
      <c r="N44" s="11"/>
      <c r="O44" s="11"/>
      <c r="P44" s="11"/>
      <c r="Q44" s="11"/>
    </row>
    <row r="45" spans="1:17" ht="15.75" hidden="1" outlineLevel="1" thickBot="1" x14ac:dyDescent="0.3">
      <c r="A45" s="11"/>
      <c r="B45" s="10"/>
      <c r="C45" s="11"/>
      <c r="D45" s="11"/>
      <c r="E45" s="11"/>
      <c r="F45" s="82"/>
      <c r="G45" s="83" t="e">
        <f t="shared" si="9"/>
        <v>#VALUE!</v>
      </c>
      <c r="H45" s="83" t="e">
        <f t="shared" si="6"/>
        <v>#VALUE!</v>
      </c>
      <c r="I45" s="84" t="e">
        <f t="shared" si="7"/>
        <v>#VALUE!</v>
      </c>
      <c r="J45" s="85" t="e">
        <f t="shared" si="8"/>
        <v>#VALUE!</v>
      </c>
      <c r="K45" s="64" t="e">
        <f t="shared" si="10"/>
        <v>#VALUE!</v>
      </c>
      <c r="L45" s="12"/>
      <c r="M45" s="11"/>
      <c r="N45" s="11"/>
      <c r="O45" s="11"/>
      <c r="P45" s="11"/>
      <c r="Q45" s="11"/>
    </row>
    <row r="46" spans="1:17" ht="15.75" hidden="1" outlineLevel="1" thickBot="1" x14ac:dyDescent="0.3">
      <c r="A46" s="11"/>
      <c r="B46" s="10"/>
      <c r="C46" s="11"/>
      <c r="D46" s="11"/>
      <c r="E46" s="11"/>
      <c r="F46" s="82"/>
      <c r="G46" s="83" t="e">
        <f t="shared" si="9"/>
        <v>#VALUE!</v>
      </c>
      <c r="H46" s="83" t="e">
        <f t="shared" si="6"/>
        <v>#VALUE!</v>
      </c>
      <c r="I46" s="84" t="e">
        <f t="shared" si="7"/>
        <v>#VALUE!</v>
      </c>
      <c r="J46" s="85" t="e">
        <f t="shared" si="8"/>
        <v>#VALUE!</v>
      </c>
      <c r="K46" s="64" t="e">
        <f t="shared" si="10"/>
        <v>#VALUE!</v>
      </c>
      <c r="L46" s="12"/>
      <c r="M46" s="11"/>
      <c r="N46" s="11"/>
      <c r="O46" s="11"/>
      <c r="P46" s="11"/>
      <c r="Q46" s="11"/>
    </row>
    <row r="47" spans="1:17" ht="15.75" hidden="1" outlineLevel="1" thickBot="1" x14ac:dyDescent="0.3">
      <c r="A47" s="11"/>
      <c r="B47" s="10"/>
      <c r="C47" s="11"/>
      <c r="D47" s="11"/>
      <c r="E47" s="11"/>
      <c r="F47" s="82"/>
      <c r="G47" s="83" t="e">
        <f t="shared" si="9"/>
        <v>#VALUE!</v>
      </c>
      <c r="H47" s="83" t="e">
        <f t="shared" si="6"/>
        <v>#VALUE!</v>
      </c>
      <c r="I47" s="84" t="e">
        <f t="shared" si="7"/>
        <v>#VALUE!</v>
      </c>
      <c r="J47" s="85" t="e">
        <f t="shared" si="8"/>
        <v>#VALUE!</v>
      </c>
      <c r="K47" s="64" t="e">
        <f t="shared" si="10"/>
        <v>#VALUE!</v>
      </c>
      <c r="L47" s="12"/>
      <c r="M47" s="11"/>
      <c r="N47" s="11"/>
      <c r="O47" s="11"/>
      <c r="P47" s="11"/>
      <c r="Q47" s="11"/>
    </row>
    <row r="48" spans="1:17" ht="15.75" hidden="1" outlineLevel="1" thickBot="1" x14ac:dyDescent="0.3">
      <c r="A48" s="11"/>
      <c r="B48" s="10"/>
      <c r="C48" s="11"/>
      <c r="D48" s="11"/>
      <c r="E48" s="11"/>
      <c r="F48" s="82"/>
      <c r="G48" s="83" t="e">
        <f t="shared" si="9"/>
        <v>#VALUE!</v>
      </c>
      <c r="H48" s="83" t="e">
        <f t="shared" si="6"/>
        <v>#VALUE!</v>
      </c>
      <c r="I48" s="84" t="e">
        <f t="shared" si="7"/>
        <v>#VALUE!</v>
      </c>
      <c r="J48" s="85" t="e">
        <f t="shared" si="8"/>
        <v>#VALUE!</v>
      </c>
      <c r="K48" s="64" t="e">
        <f t="shared" si="10"/>
        <v>#VALUE!</v>
      </c>
      <c r="L48" s="12"/>
      <c r="M48" s="11"/>
      <c r="N48" s="11"/>
      <c r="O48" s="11"/>
      <c r="P48" s="11"/>
      <c r="Q48" s="11"/>
    </row>
    <row r="49" spans="1:17" ht="15.75" hidden="1" outlineLevel="1" thickBot="1" x14ac:dyDescent="0.3">
      <c r="A49" s="11"/>
      <c r="B49" s="10"/>
      <c r="C49" s="11"/>
      <c r="D49" s="11"/>
      <c r="E49" s="11"/>
      <c r="F49" s="82"/>
      <c r="G49" s="83" t="e">
        <f t="shared" si="9"/>
        <v>#VALUE!</v>
      </c>
      <c r="H49" s="83" t="e">
        <f t="shared" si="6"/>
        <v>#VALUE!</v>
      </c>
      <c r="I49" s="84" t="e">
        <f t="shared" si="7"/>
        <v>#VALUE!</v>
      </c>
      <c r="J49" s="85" t="e">
        <f t="shared" si="8"/>
        <v>#VALUE!</v>
      </c>
      <c r="K49" s="64" t="e">
        <f t="shared" si="10"/>
        <v>#VALUE!</v>
      </c>
      <c r="L49" s="12"/>
      <c r="M49" s="11"/>
      <c r="N49" s="11"/>
      <c r="O49" s="11"/>
      <c r="P49" s="11"/>
      <c r="Q49" s="11"/>
    </row>
    <row r="50" spans="1:17" ht="15.75" collapsed="1" thickBot="1" x14ac:dyDescent="0.3">
      <c r="A50" s="11"/>
      <c r="B50" s="10"/>
      <c r="C50" s="11"/>
      <c r="D50" s="11"/>
      <c r="E50" s="11"/>
      <c r="F50" s="78" t="s">
        <v>199</v>
      </c>
      <c r="G50" s="86" t="e">
        <f t="shared" si="9"/>
        <v>#VALUE!</v>
      </c>
      <c r="H50" s="86" t="e">
        <f t="shared" si="6"/>
        <v>#VALUE!</v>
      </c>
      <c r="I50" s="87" t="e">
        <f t="shared" si="7"/>
        <v>#VALUE!</v>
      </c>
      <c r="J50" s="88" t="e">
        <f t="shared" si="8"/>
        <v>#VALUE!</v>
      </c>
      <c r="K50" s="64" t="e">
        <f t="shared" si="10"/>
        <v>#VALUE!</v>
      </c>
      <c r="L50" s="12"/>
      <c r="M50" s="11"/>
      <c r="N50" s="11"/>
      <c r="O50" s="11"/>
      <c r="P50" s="11"/>
      <c r="Q50" s="11"/>
    </row>
    <row r="51" spans="1:17" ht="15.75" hidden="1" outlineLevel="1" thickBot="1" x14ac:dyDescent="0.3">
      <c r="A51" s="11"/>
      <c r="B51" s="10"/>
      <c r="C51" s="11"/>
      <c r="D51" s="11"/>
      <c r="E51" s="11"/>
      <c r="F51" s="78" t="s">
        <v>200</v>
      </c>
      <c r="G51" s="71" t="e">
        <f t="shared" si="9"/>
        <v>#VALUE!</v>
      </c>
      <c r="H51" s="71" t="e">
        <f t="shared" si="6"/>
        <v>#VALUE!</v>
      </c>
      <c r="I51" s="72" t="e">
        <f t="shared" si="7"/>
        <v>#VALUE!</v>
      </c>
      <c r="J51" s="73" t="e">
        <f t="shared" si="8"/>
        <v>#VALUE!</v>
      </c>
      <c r="K51" s="64" t="e">
        <f t="shared" si="10"/>
        <v>#VALUE!</v>
      </c>
      <c r="L51" s="12"/>
      <c r="M51" s="11"/>
      <c r="N51" s="11"/>
      <c r="O51" s="11"/>
      <c r="P51" s="11"/>
      <c r="Q51" s="11"/>
    </row>
    <row r="52" spans="1:17" ht="15.75" hidden="1" outlineLevel="1" thickBot="1" x14ac:dyDescent="0.3">
      <c r="A52" s="11"/>
      <c r="B52" s="10"/>
      <c r="C52" s="11"/>
      <c r="D52" s="11"/>
      <c r="E52" s="11"/>
      <c r="F52" s="82"/>
      <c r="G52" s="71" t="e">
        <f t="shared" si="9"/>
        <v>#VALUE!</v>
      </c>
      <c r="H52" s="71" t="e">
        <f t="shared" si="6"/>
        <v>#VALUE!</v>
      </c>
      <c r="I52" s="72" t="e">
        <f t="shared" si="7"/>
        <v>#VALUE!</v>
      </c>
      <c r="J52" s="73" t="e">
        <f t="shared" si="8"/>
        <v>#VALUE!</v>
      </c>
      <c r="K52" s="64" t="e">
        <f t="shared" si="10"/>
        <v>#VALUE!</v>
      </c>
      <c r="L52" s="12"/>
      <c r="M52" s="11"/>
      <c r="N52" s="11"/>
      <c r="O52" s="11"/>
      <c r="P52" s="11"/>
      <c r="Q52" s="11"/>
    </row>
    <row r="53" spans="1:17" ht="15.75" hidden="1" outlineLevel="1" thickBot="1" x14ac:dyDescent="0.3">
      <c r="A53" s="11"/>
      <c r="B53" s="10"/>
      <c r="C53" s="11"/>
      <c r="D53" s="11"/>
      <c r="E53" s="11"/>
      <c r="F53" s="82"/>
      <c r="G53" s="71" t="e">
        <f t="shared" si="9"/>
        <v>#VALUE!</v>
      </c>
      <c r="H53" s="71" t="e">
        <f t="shared" si="6"/>
        <v>#VALUE!</v>
      </c>
      <c r="I53" s="72" t="e">
        <f t="shared" si="7"/>
        <v>#VALUE!</v>
      </c>
      <c r="J53" s="73" t="e">
        <f t="shared" si="8"/>
        <v>#VALUE!</v>
      </c>
      <c r="K53" s="64" t="e">
        <f t="shared" si="10"/>
        <v>#VALUE!</v>
      </c>
      <c r="L53" s="12"/>
      <c r="M53" s="11"/>
      <c r="N53" s="11"/>
      <c r="O53" s="11"/>
      <c r="P53" s="11"/>
      <c r="Q53" s="11"/>
    </row>
    <row r="54" spans="1:17" ht="15.75" hidden="1" outlineLevel="1" thickBot="1" x14ac:dyDescent="0.3">
      <c r="A54" s="11"/>
      <c r="B54" s="10"/>
      <c r="C54" s="11"/>
      <c r="D54" s="11"/>
      <c r="E54" s="11"/>
      <c r="F54" s="82"/>
      <c r="G54" s="71" t="e">
        <f t="shared" si="9"/>
        <v>#VALUE!</v>
      </c>
      <c r="H54" s="71" t="e">
        <f t="shared" si="6"/>
        <v>#VALUE!</v>
      </c>
      <c r="I54" s="72" t="e">
        <f t="shared" si="7"/>
        <v>#VALUE!</v>
      </c>
      <c r="J54" s="73" t="e">
        <f t="shared" si="8"/>
        <v>#VALUE!</v>
      </c>
      <c r="K54" s="64" t="e">
        <f t="shared" si="10"/>
        <v>#VALUE!</v>
      </c>
      <c r="L54" s="12"/>
      <c r="M54" s="11"/>
      <c r="N54" s="11"/>
      <c r="O54" s="11"/>
      <c r="P54" s="11"/>
      <c r="Q54" s="11"/>
    </row>
    <row r="55" spans="1:17" ht="15.75" hidden="1" outlineLevel="1" thickBot="1" x14ac:dyDescent="0.3">
      <c r="A55" s="11"/>
      <c r="B55" s="10"/>
      <c r="C55" s="11"/>
      <c r="D55" s="11"/>
      <c r="E55" s="11"/>
      <c r="F55" s="82"/>
      <c r="G55" s="71" t="e">
        <f t="shared" si="9"/>
        <v>#VALUE!</v>
      </c>
      <c r="H55" s="71" t="e">
        <f t="shared" si="6"/>
        <v>#VALUE!</v>
      </c>
      <c r="I55" s="72" t="e">
        <f t="shared" si="7"/>
        <v>#VALUE!</v>
      </c>
      <c r="J55" s="73" t="e">
        <f t="shared" si="8"/>
        <v>#VALUE!</v>
      </c>
      <c r="K55" s="64" t="e">
        <f t="shared" si="10"/>
        <v>#VALUE!</v>
      </c>
      <c r="L55" s="12"/>
      <c r="M55" s="11"/>
      <c r="N55" s="11"/>
      <c r="O55" s="11"/>
      <c r="P55" s="11"/>
      <c r="Q55" s="11"/>
    </row>
    <row r="56" spans="1:17" ht="15.75" hidden="1" outlineLevel="1" thickBot="1" x14ac:dyDescent="0.3">
      <c r="A56" s="11"/>
      <c r="B56" s="10"/>
      <c r="C56" s="11"/>
      <c r="D56" s="11"/>
      <c r="E56" s="11"/>
      <c r="F56" s="82"/>
      <c r="G56" s="71" t="e">
        <f t="shared" si="9"/>
        <v>#VALUE!</v>
      </c>
      <c r="H56" s="71" t="e">
        <f t="shared" si="6"/>
        <v>#VALUE!</v>
      </c>
      <c r="I56" s="72" t="e">
        <f t="shared" si="7"/>
        <v>#VALUE!</v>
      </c>
      <c r="J56" s="73" t="e">
        <f t="shared" si="8"/>
        <v>#VALUE!</v>
      </c>
      <c r="K56" s="64" t="e">
        <f t="shared" si="10"/>
        <v>#VALUE!</v>
      </c>
      <c r="L56" s="12"/>
      <c r="M56" s="11"/>
      <c r="N56" s="11"/>
      <c r="O56" s="11"/>
      <c r="P56" s="11"/>
      <c r="Q56" s="11"/>
    </row>
    <row r="57" spans="1:17" ht="15.75" hidden="1" outlineLevel="1" thickBot="1" x14ac:dyDescent="0.3">
      <c r="A57" s="11"/>
      <c r="B57" s="10"/>
      <c r="C57" s="11"/>
      <c r="D57" s="11"/>
      <c r="E57" s="11"/>
      <c r="F57" s="82"/>
      <c r="G57" s="71" t="e">
        <f t="shared" si="9"/>
        <v>#VALUE!</v>
      </c>
      <c r="H57" s="71" t="e">
        <f t="shared" si="6"/>
        <v>#VALUE!</v>
      </c>
      <c r="I57" s="72" t="e">
        <f t="shared" si="7"/>
        <v>#VALUE!</v>
      </c>
      <c r="J57" s="73" t="e">
        <f t="shared" si="8"/>
        <v>#VALUE!</v>
      </c>
      <c r="K57" s="64" t="e">
        <f t="shared" si="10"/>
        <v>#VALUE!</v>
      </c>
      <c r="L57" s="12"/>
      <c r="M57" s="11"/>
      <c r="N57" s="11"/>
      <c r="O57" s="11"/>
      <c r="P57" s="11"/>
      <c r="Q57" s="11"/>
    </row>
    <row r="58" spans="1:17" ht="15.75" hidden="1" outlineLevel="1" thickBot="1" x14ac:dyDescent="0.3">
      <c r="A58" s="11"/>
      <c r="B58" s="10"/>
      <c r="C58" s="11"/>
      <c r="D58" s="11"/>
      <c r="E58" s="11"/>
      <c r="F58" s="82"/>
      <c r="G58" s="71" t="e">
        <f t="shared" si="9"/>
        <v>#VALUE!</v>
      </c>
      <c r="H58" s="71" t="e">
        <f t="shared" si="6"/>
        <v>#VALUE!</v>
      </c>
      <c r="I58" s="72" t="e">
        <f t="shared" si="7"/>
        <v>#VALUE!</v>
      </c>
      <c r="J58" s="73" t="e">
        <f t="shared" si="8"/>
        <v>#VALUE!</v>
      </c>
      <c r="K58" s="64" t="e">
        <f t="shared" si="10"/>
        <v>#VALUE!</v>
      </c>
      <c r="L58" s="12"/>
      <c r="M58" s="11"/>
      <c r="N58" s="11"/>
      <c r="O58" s="11"/>
      <c r="P58" s="11"/>
      <c r="Q58" s="11"/>
    </row>
    <row r="59" spans="1:17" ht="15.75" hidden="1" outlineLevel="1" thickBot="1" x14ac:dyDescent="0.3">
      <c r="A59" s="11"/>
      <c r="B59" s="10"/>
      <c r="C59" s="11"/>
      <c r="D59" s="11"/>
      <c r="E59" s="11"/>
      <c r="F59" s="82"/>
      <c r="G59" s="71" t="e">
        <f t="shared" si="9"/>
        <v>#VALUE!</v>
      </c>
      <c r="H59" s="71" t="e">
        <f t="shared" si="6"/>
        <v>#VALUE!</v>
      </c>
      <c r="I59" s="72" t="e">
        <f t="shared" si="7"/>
        <v>#VALUE!</v>
      </c>
      <c r="J59" s="73" t="e">
        <f t="shared" si="8"/>
        <v>#VALUE!</v>
      </c>
      <c r="K59" s="64" t="e">
        <f t="shared" si="10"/>
        <v>#VALUE!</v>
      </c>
      <c r="L59" s="12"/>
      <c r="M59" s="11"/>
      <c r="N59" s="11"/>
      <c r="O59" s="11"/>
      <c r="P59" s="11"/>
      <c r="Q59" s="11"/>
    </row>
    <row r="60" spans="1:17" ht="15.75" hidden="1" outlineLevel="1" thickBot="1" x14ac:dyDescent="0.3">
      <c r="A60" s="11"/>
      <c r="B60" s="10"/>
      <c r="C60" s="11"/>
      <c r="D60" s="11"/>
      <c r="E60" s="11"/>
      <c r="F60" s="82"/>
      <c r="G60" s="71" t="e">
        <f t="shared" si="9"/>
        <v>#VALUE!</v>
      </c>
      <c r="H60" s="71" t="e">
        <f t="shared" si="6"/>
        <v>#VALUE!</v>
      </c>
      <c r="I60" s="72" t="e">
        <f t="shared" si="7"/>
        <v>#VALUE!</v>
      </c>
      <c r="J60" s="73" t="e">
        <f t="shared" si="8"/>
        <v>#VALUE!</v>
      </c>
      <c r="K60" s="64" t="e">
        <f t="shared" si="10"/>
        <v>#VALUE!</v>
      </c>
      <c r="L60" s="12"/>
      <c r="M60" s="11"/>
      <c r="N60" s="11"/>
      <c r="O60" s="11"/>
      <c r="P60" s="11"/>
      <c r="Q60" s="11"/>
    </row>
    <row r="61" spans="1:17" ht="15.75" hidden="1" outlineLevel="1" thickBot="1" x14ac:dyDescent="0.3">
      <c r="A61" s="11"/>
      <c r="B61" s="10"/>
      <c r="C61" s="11"/>
      <c r="D61" s="11"/>
      <c r="E61" s="11"/>
      <c r="F61" s="82"/>
      <c r="G61" s="71" t="e">
        <f t="shared" si="9"/>
        <v>#VALUE!</v>
      </c>
      <c r="H61" s="71" t="e">
        <f t="shared" si="6"/>
        <v>#VALUE!</v>
      </c>
      <c r="I61" s="72" t="e">
        <f t="shared" si="7"/>
        <v>#VALUE!</v>
      </c>
      <c r="J61" s="73" t="e">
        <f t="shared" si="8"/>
        <v>#VALUE!</v>
      </c>
      <c r="K61" s="64" t="e">
        <f t="shared" si="10"/>
        <v>#VALUE!</v>
      </c>
      <c r="L61" s="12"/>
      <c r="M61" s="11"/>
      <c r="N61" s="11"/>
      <c r="O61" s="11"/>
      <c r="P61" s="11"/>
      <c r="Q61" s="11"/>
    </row>
    <row r="62" spans="1:17" ht="15.75" collapsed="1" thickBot="1" x14ac:dyDescent="0.3">
      <c r="A62" s="11"/>
      <c r="B62" s="10"/>
      <c r="C62" s="11"/>
      <c r="D62" s="11"/>
      <c r="E62" s="11"/>
      <c r="F62" s="78" t="s">
        <v>200</v>
      </c>
      <c r="G62" s="89" t="e">
        <f t="shared" si="9"/>
        <v>#VALUE!</v>
      </c>
      <c r="H62" s="89" t="e">
        <f t="shared" si="6"/>
        <v>#VALUE!</v>
      </c>
      <c r="I62" s="90" t="e">
        <f t="shared" si="7"/>
        <v>#VALUE!</v>
      </c>
      <c r="J62" s="91" t="e">
        <f t="shared" si="8"/>
        <v>#VALUE!</v>
      </c>
      <c r="K62" s="64" t="e">
        <f t="shared" si="10"/>
        <v>#VALUE!</v>
      </c>
      <c r="L62" s="12"/>
      <c r="M62" s="11"/>
      <c r="N62" s="11"/>
      <c r="O62" s="11"/>
      <c r="P62" s="11"/>
      <c r="Q62" s="11"/>
    </row>
    <row r="63" spans="1:17" ht="15.75" hidden="1" outlineLevel="1" thickBot="1" x14ac:dyDescent="0.3">
      <c r="A63" s="11"/>
      <c r="B63" s="10"/>
      <c r="C63" s="11"/>
      <c r="D63" s="11"/>
      <c r="E63" s="11"/>
      <c r="F63" s="78" t="s">
        <v>201</v>
      </c>
      <c r="G63" s="79" t="e">
        <f t="shared" si="9"/>
        <v>#VALUE!</v>
      </c>
      <c r="H63" s="79" t="e">
        <f t="shared" si="6"/>
        <v>#VALUE!</v>
      </c>
      <c r="I63" s="80" t="e">
        <f t="shared" si="7"/>
        <v>#VALUE!</v>
      </c>
      <c r="J63" s="81" t="e">
        <f t="shared" si="8"/>
        <v>#VALUE!</v>
      </c>
      <c r="K63" s="64" t="e">
        <f t="shared" si="10"/>
        <v>#VALUE!</v>
      </c>
      <c r="L63" s="12"/>
      <c r="M63" s="11"/>
      <c r="N63" s="11"/>
      <c r="O63" s="11"/>
      <c r="P63" s="11"/>
      <c r="Q63" s="11"/>
    </row>
    <row r="64" spans="1:17" ht="15.75" hidden="1" outlineLevel="1" thickBot="1" x14ac:dyDescent="0.3">
      <c r="A64" s="11"/>
      <c r="B64" s="10"/>
      <c r="C64" s="11"/>
      <c r="D64" s="11"/>
      <c r="E64" s="11"/>
      <c r="F64" s="82"/>
      <c r="G64" s="83" t="e">
        <f t="shared" si="9"/>
        <v>#VALUE!</v>
      </c>
      <c r="H64" s="83" t="e">
        <f t="shared" si="6"/>
        <v>#VALUE!</v>
      </c>
      <c r="I64" s="84" t="e">
        <f t="shared" si="7"/>
        <v>#VALUE!</v>
      </c>
      <c r="J64" s="85" t="e">
        <f t="shared" si="8"/>
        <v>#VALUE!</v>
      </c>
      <c r="K64" s="64" t="e">
        <f t="shared" si="10"/>
        <v>#VALUE!</v>
      </c>
      <c r="L64" s="12"/>
      <c r="M64" s="11"/>
      <c r="N64" s="11"/>
      <c r="O64" s="11"/>
      <c r="P64" s="11"/>
      <c r="Q64" s="11"/>
    </row>
    <row r="65" spans="1:17" ht="15.75" hidden="1" outlineLevel="1" thickBot="1" x14ac:dyDescent="0.3">
      <c r="A65" s="11"/>
      <c r="B65" s="10"/>
      <c r="C65" s="11"/>
      <c r="D65" s="11"/>
      <c r="E65" s="11"/>
      <c r="F65" s="82"/>
      <c r="G65" s="83" t="e">
        <f t="shared" si="9"/>
        <v>#VALUE!</v>
      </c>
      <c r="H65" s="83" t="e">
        <f t="shared" si="6"/>
        <v>#VALUE!</v>
      </c>
      <c r="I65" s="84" t="e">
        <f t="shared" si="7"/>
        <v>#VALUE!</v>
      </c>
      <c r="J65" s="85" t="e">
        <f t="shared" si="8"/>
        <v>#VALUE!</v>
      </c>
      <c r="K65" s="64" t="e">
        <f t="shared" si="10"/>
        <v>#VALUE!</v>
      </c>
      <c r="L65" s="12"/>
      <c r="M65" s="11"/>
      <c r="N65" s="11"/>
      <c r="O65" s="11"/>
      <c r="P65" s="11"/>
      <c r="Q65" s="11"/>
    </row>
    <row r="66" spans="1:17" ht="15.75" hidden="1" outlineLevel="1" thickBot="1" x14ac:dyDescent="0.3">
      <c r="A66" s="11"/>
      <c r="B66" s="10"/>
      <c r="C66" s="11"/>
      <c r="D66" s="11"/>
      <c r="E66" s="11"/>
      <c r="F66" s="82"/>
      <c r="G66" s="83" t="e">
        <f t="shared" si="9"/>
        <v>#VALUE!</v>
      </c>
      <c r="H66" s="83" t="e">
        <f t="shared" si="6"/>
        <v>#VALUE!</v>
      </c>
      <c r="I66" s="84" t="e">
        <f t="shared" si="7"/>
        <v>#VALUE!</v>
      </c>
      <c r="J66" s="85" t="e">
        <f t="shared" si="8"/>
        <v>#VALUE!</v>
      </c>
      <c r="K66" s="64" t="e">
        <f t="shared" si="10"/>
        <v>#VALUE!</v>
      </c>
      <c r="L66" s="12"/>
      <c r="M66" s="11"/>
      <c r="N66" s="11"/>
      <c r="O66" s="11"/>
      <c r="P66" s="11"/>
      <c r="Q66" s="11"/>
    </row>
    <row r="67" spans="1:17" ht="15.75" hidden="1" outlineLevel="1" thickBot="1" x14ac:dyDescent="0.3">
      <c r="A67" s="11"/>
      <c r="B67" s="10"/>
      <c r="C67" s="11"/>
      <c r="D67" s="11"/>
      <c r="E67" s="11"/>
      <c r="F67" s="82"/>
      <c r="G67" s="83" t="e">
        <f t="shared" si="9"/>
        <v>#VALUE!</v>
      </c>
      <c r="H67" s="83" t="e">
        <f t="shared" si="6"/>
        <v>#VALUE!</v>
      </c>
      <c r="I67" s="84" t="e">
        <f t="shared" si="7"/>
        <v>#VALUE!</v>
      </c>
      <c r="J67" s="85" t="e">
        <f t="shared" si="8"/>
        <v>#VALUE!</v>
      </c>
      <c r="K67" s="64" t="e">
        <f t="shared" si="10"/>
        <v>#VALUE!</v>
      </c>
      <c r="L67" s="12"/>
      <c r="M67" s="11"/>
      <c r="N67" s="11"/>
      <c r="O67" s="11"/>
      <c r="P67" s="11"/>
      <c r="Q67" s="11"/>
    </row>
    <row r="68" spans="1:17" ht="15.75" hidden="1" outlineLevel="1" thickBot="1" x14ac:dyDescent="0.3">
      <c r="A68" s="11"/>
      <c r="B68" s="10"/>
      <c r="C68" s="11"/>
      <c r="D68" s="11"/>
      <c r="E68" s="11"/>
      <c r="F68" s="82"/>
      <c r="G68" s="83" t="e">
        <f t="shared" si="9"/>
        <v>#VALUE!</v>
      </c>
      <c r="H68" s="83" t="e">
        <f t="shared" si="6"/>
        <v>#VALUE!</v>
      </c>
      <c r="I68" s="84" t="e">
        <f t="shared" si="7"/>
        <v>#VALUE!</v>
      </c>
      <c r="J68" s="85" t="e">
        <f t="shared" si="8"/>
        <v>#VALUE!</v>
      </c>
      <c r="K68" s="64" t="e">
        <f t="shared" si="10"/>
        <v>#VALUE!</v>
      </c>
      <c r="L68" s="12"/>
      <c r="M68" s="11"/>
      <c r="N68" s="11"/>
      <c r="O68" s="11"/>
      <c r="P68" s="11"/>
      <c r="Q68" s="11"/>
    </row>
    <row r="69" spans="1:17" ht="15.75" hidden="1" outlineLevel="1" thickBot="1" x14ac:dyDescent="0.3">
      <c r="A69" s="11"/>
      <c r="B69" s="10"/>
      <c r="C69" s="11"/>
      <c r="D69" s="11"/>
      <c r="E69" s="11"/>
      <c r="F69" s="82"/>
      <c r="G69" s="83" t="e">
        <f t="shared" si="9"/>
        <v>#VALUE!</v>
      </c>
      <c r="H69" s="83" t="e">
        <f t="shared" si="6"/>
        <v>#VALUE!</v>
      </c>
      <c r="I69" s="84" t="e">
        <f t="shared" si="7"/>
        <v>#VALUE!</v>
      </c>
      <c r="J69" s="85" t="e">
        <f t="shared" si="8"/>
        <v>#VALUE!</v>
      </c>
      <c r="K69" s="64" t="e">
        <f t="shared" si="10"/>
        <v>#VALUE!</v>
      </c>
      <c r="L69" s="12"/>
      <c r="M69" s="11"/>
      <c r="N69" s="11"/>
      <c r="O69" s="11"/>
      <c r="P69" s="11"/>
      <c r="Q69" s="11"/>
    </row>
    <row r="70" spans="1:17" ht="15.75" hidden="1" outlineLevel="1" thickBot="1" x14ac:dyDescent="0.3">
      <c r="A70" s="11"/>
      <c r="B70" s="10"/>
      <c r="C70" s="11"/>
      <c r="D70" s="11"/>
      <c r="E70" s="11"/>
      <c r="F70" s="82"/>
      <c r="G70" s="83" t="e">
        <f t="shared" si="9"/>
        <v>#VALUE!</v>
      </c>
      <c r="H70" s="83" t="e">
        <f t="shared" si="6"/>
        <v>#VALUE!</v>
      </c>
      <c r="I70" s="84" t="e">
        <f t="shared" si="7"/>
        <v>#VALUE!</v>
      </c>
      <c r="J70" s="85" t="e">
        <f t="shared" si="8"/>
        <v>#VALUE!</v>
      </c>
      <c r="K70" s="64" t="e">
        <f t="shared" si="10"/>
        <v>#VALUE!</v>
      </c>
      <c r="L70" s="12"/>
      <c r="M70" s="11"/>
      <c r="N70" s="11"/>
      <c r="O70" s="11"/>
      <c r="P70" s="11"/>
      <c r="Q70" s="11"/>
    </row>
    <row r="71" spans="1:17" ht="15.75" hidden="1" outlineLevel="1" thickBot="1" x14ac:dyDescent="0.3">
      <c r="A71" s="11"/>
      <c r="B71" s="10"/>
      <c r="C71" s="11"/>
      <c r="D71" s="11"/>
      <c r="E71" s="11"/>
      <c r="F71" s="82"/>
      <c r="G71" s="83" t="e">
        <f t="shared" si="9"/>
        <v>#VALUE!</v>
      </c>
      <c r="H71" s="83" t="e">
        <f t="shared" si="6"/>
        <v>#VALUE!</v>
      </c>
      <c r="I71" s="84" t="e">
        <f t="shared" si="7"/>
        <v>#VALUE!</v>
      </c>
      <c r="J71" s="85" t="e">
        <f t="shared" si="8"/>
        <v>#VALUE!</v>
      </c>
      <c r="K71" s="64" t="e">
        <f t="shared" si="10"/>
        <v>#VALUE!</v>
      </c>
      <c r="L71" s="12"/>
      <c r="M71" s="11"/>
      <c r="N71" s="11"/>
      <c r="O71" s="11"/>
      <c r="P71" s="11"/>
      <c r="Q71" s="11"/>
    </row>
    <row r="72" spans="1:17" ht="15.75" hidden="1" outlineLevel="1" thickBot="1" x14ac:dyDescent="0.3">
      <c r="A72" s="11"/>
      <c r="B72" s="10"/>
      <c r="C72" s="11"/>
      <c r="D72" s="11"/>
      <c r="E72" s="11"/>
      <c r="F72" s="82"/>
      <c r="G72" s="83" t="e">
        <f t="shared" si="9"/>
        <v>#VALUE!</v>
      </c>
      <c r="H72" s="83" t="e">
        <f t="shared" si="6"/>
        <v>#VALUE!</v>
      </c>
      <c r="I72" s="84" t="e">
        <f t="shared" si="7"/>
        <v>#VALUE!</v>
      </c>
      <c r="J72" s="85" t="e">
        <f t="shared" si="8"/>
        <v>#VALUE!</v>
      </c>
      <c r="K72" s="64" t="e">
        <f t="shared" si="10"/>
        <v>#VALUE!</v>
      </c>
      <c r="L72" s="12"/>
      <c r="M72" s="11"/>
      <c r="N72" s="11"/>
      <c r="O72" s="11"/>
      <c r="P72" s="11"/>
      <c r="Q72" s="11"/>
    </row>
    <row r="73" spans="1:17" ht="15.75" hidden="1" outlineLevel="1" thickBot="1" x14ac:dyDescent="0.3">
      <c r="A73" s="11"/>
      <c r="B73" s="10"/>
      <c r="C73" s="11"/>
      <c r="D73" s="11"/>
      <c r="E73" s="11"/>
      <c r="F73" s="82"/>
      <c r="G73" s="83" t="e">
        <f t="shared" si="9"/>
        <v>#VALUE!</v>
      </c>
      <c r="H73" s="83" t="e">
        <f t="shared" si="6"/>
        <v>#VALUE!</v>
      </c>
      <c r="I73" s="84" t="e">
        <f t="shared" si="7"/>
        <v>#VALUE!</v>
      </c>
      <c r="J73" s="85" t="e">
        <f t="shared" si="8"/>
        <v>#VALUE!</v>
      </c>
      <c r="K73" s="64" t="e">
        <f t="shared" si="10"/>
        <v>#VALUE!</v>
      </c>
      <c r="L73" s="12"/>
      <c r="M73" s="11"/>
      <c r="N73" s="11"/>
      <c r="O73" s="11"/>
      <c r="P73" s="11"/>
      <c r="Q73" s="11"/>
    </row>
    <row r="74" spans="1:17" ht="15.75" collapsed="1" thickBot="1" x14ac:dyDescent="0.3">
      <c r="A74" s="11"/>
      <c r="B74" s="10"/>
      <c r="C74" s="11"/>
      <c r="D74" s="11"/>
      <c r="E74" s="11"/>
      <c r="F74" s="78" t="s">
        <v>201</v>
      </c>
      <c r="G74" s="86" t="e">
        <f t="shared" si="9"/>
        <v>#VALUE!</v>
      </c>
      <c r="H74" s="86" t="e">
        <f t="shared" si="6"/>
        <v>#VALUE!</v>
      </c>
      <c r="I74" s="87" t="e">
        <f t="shared" si="7"/>
        <v>#VALUE!</v>
      </c>
      <c r="J74" s="88" t="e">
        <f t="shared" si="8"/>
        <v>#VALUE!</v>
      </c>
      <c r="K74" s="64" t="e">
        <f t="shared" si="10"/>
        <v>#VALUE!</v>
      </c>
      <c r="L74" s="12"/>
      <c r="M74" s="11"/>
      <c r="N74" s="11"/>
      <c r="O74" s="11"/>
      <c r="P74" s="11"/>
      <c r="Q74" s="11"/>
    </row>
    <row r="75" spans="1:17" ht="15.75" thickBot="1" x14ac:dyDescent="0.3">
      <c r="A75" s="11"/>
      <c r="B75" s="10"/>
      <c r="C75" s="11"/>
      <c r="D75" s="92"/>
      <c r="E75" s="11"/>
      <c r="F75" s="93" t="s">
        <v>10</v>
      </c>
      <c r="G75" s="94" t="e">
        <f>SUM(G27:G74)</f>
        <v>#VALUE!</v>
      </c>
      <c r="H75" s="94" t="e">
        <f>SUM(H27:H74)</f>
        <v>#VALUE!</v>
      </c>
      <c r="I75" s="94" t="e">
        <f>SUM(I27:I74)</f>
        <v>#VALUE!</v>
      </c>
      <c r="J75" s="95"/>
      <c r="K75" s="11"/>
      <c r="L75" s="12"/>
      <c r="M75" s="11"/>
      <c r="N75" s="11"/>
      <c r="O75" s="11"/>
      <c r="P75" s="11"/>
      <c r="Q75" s="11"/>
    </row>
    <row r="76" spans="1:17" x14ac:dyDescent="0.25">
      <c r="A76" s="11"/>
      <c r="B76" s="10"/>
      <c r="C76" s="11"/>
      <c r="D76" s="96"/>
      <c r="E76" s="11"/>
      <c r="F76" s="11"/>
      <c r="G76" s="11"/>
      <c r="H76" s="11"/>
      <c r="I76" s="11"/>
      <c r="J76" s="11"/>
      <c r="K76" s="11"/>
      <c r="L76" s="12"/>
      <c r="M76" s="11"/>
      <c r="N76" s="11"/>
      <c r="O76" s="11"/>
      <c r="P76" s="11"/>
      <c r="Q76" s="11"/>
    </row>
    <row r="77" spans="1:17" ht="75.75" customHeight="1" x14ac:dyDescent="0.25">
      <c r="A77" s="11"/>
      <c r="B77" s="10"/>
      <c r="C77" s="167" t="s">
        <v>243</v>
      </c>
      <c r="D77" s="167"/>
      <c r="E77" s="167"/>
      <c r="F77" s="167"/>
      <c r="G77" s="167"/>
      <c r="H77" s="167"/>
      <c r="I77" s="167"/>
      <c r="J77" s="167"/>
      <c r="K77" s="167"/>
      <c r="L77" s="16"/>
      <c r="M77" s="11"/>
      <c r="N77" s="11"/>
      <c r="O77" s="11"/>
      <c r="P77" s="11"/>
      <c r="Q77" s="11"/>
    </row>
    <row r="78" spans="1:17" ht="34.5" customHeight="1" x14ac:dyDescent="0.25">
      <c r="A78" s="11"/>
      <c r="B78" s="10"/>
      <c r="C78" s="149" t="s">
        <v>12</v>
      </c>
      <c r="D78" s="149"/>
      <c r="E78" s="149"/>
      <c r="F78" s="149"/>
      <c r="G78" s="149"/>
      <c r="H78" s="149"/>
      <c r="I78" s="149"/>
      <c r="J78" s="149"/>
      <c r="K78" s="149"/>
      <c r="L78" s="16"/>
      <c r="M78" s="11"/>
      <c r="N78" s="11"/>
      <c r="O78" s="11"/>
      <c r="P78" s="11"/>
      <c r="Q78" s="11"/>
    </row>
    <row r="79" spans="1:17" ht="15.75" thickBot="1" x14ac:dyDescent="0.3">
      <c r="A79" s="11"/>
      <c r="B79" s="97"/>
      <c r="C79" s="98"/>
      <c r="D79" s="98"/>
      <c r="E79" s="98"/>
      <c r="F79" s="98"/>
      <c r="G79" s="98"/>
      <c r="H79" s="98"/>
      <c r="I79" s="150" t="s">
        <v>244</v>
      </c>
      <c r="J79" s="150"/>
      <c r="K79" s="150"/>
      <c r="L79" s="151"/>
      <c r="M79" s="11"/>
      <c r="N79" s="11"/>
      <c r="O79" s="11"/>
      <c r="P79" s="11"/>
      <c r="Q79" s="11"/>
    </row>
    <row r="80" spans="1:17" x14ac:dyDescent="0.25">
      <c r="A80" s="11"/>
      <c r="B80" s="11"/>
      <c r="C80" s="11"/>
      <c r="D80" s="11"/>
      <c r="E80" s="11"/>
      <c r="F80" s="11"/>
      <c r="G80" s="11"/>
      <c r="H80" s="11"/>
      <c r="I80" s="11"/>
      <c r="J80" s="11"/>
      <c r="K80" s="11"/>
      <c r="L80" s="11"/>
      <c r="M80" s="11"/>
      <c r="N80" s="11"/>
      <c r="O80" s="11"/>
      <c r="P80" s="11"/>
      <c r="Q80" s="11"/>
    </row>
    <row r="81" spans="1:17" hidden="1" x14ac:dyDescent="0.25">
      <c r="A81" s="11"/>
      <c r="B81" s="11"/>
      <c r="C81" s="11"/>
      <c r="D81" s="11"/>
      <c r="E81" s="11"/>
      <c r="F81" s="11"/>
      <c r="G81" s="11"/>
      <c r="H81" s="11"/>
      <c r="I81" s="11"/>
      <c r="J81" s="11"/>
      <c r="K81" s="11"/>
      <c r="L81" s="11"/>
      <c r="M81" s="11"/>
      <c r="N81" s="11"/>
      <c r="O81" s="11"/>
      <c r="P81" s="11"/>
      <c r="Q81" s="11"/>
    </row>
  </sheetData>
  <sheetProtection algorithmName="SHA-512" hashValue="rAUrXRBVEgiWwed08QWq+9XXkcgiIWQIPLq7fk3mdmr66b8AaO0FtyvSIY6R48xi55ZhAu3iAklFesEXi6t8NA==" saltValue="2XSXuAWt33nCaVR7No0O+Q==" spinCount="100000" sheet="1" objects="1" scenarios="1"/>
  <mergeCells count="9">
    <mergeCell ref="I79:L79"/>
    <mergeCell ref="C77:K77"/>
    <mergeCell ref="C78:K78"/>
    <mergeCell ref="C3:K3"/>
    <mergeCell ref="C4:K4"/>
    <mergeCell ref="F6:K6"/>
    <mergeCell ref="C16:D17"/>
    <mergeCell ref="F20:K21"/>
    <mergeCell ref="F24:J24"/>
  </mergeCells>
  <phoneticPr fontId="20" type="noConversion"/>
  <conditionalFormatting sqref="D13">
    <cfRule type="cellIs" dxfId="1" priority="1" operator="lessThan">
      <formula>1</formula>
    </cfRule>
  </conditionalFormatting>
  <conditionalFormatting sqref="E11 D14">
    <cfRule type="cellIs" dxfId="0" priority="2" operator="greaterThan">
      <formula>0.95</formula>
    </cfRule>
  </conditionalFormatting>
  <dataValidations count="2">
    <dataValidation type="list" allowBlank="1" showInputMessage="1" showErrorMessage="1" sqref="P30" xr:uid="{CE176D7E-6BDE-49CB-90A5-87A150EDD12F}">
      <formula1>$R$35:$S$35</formula1>
    </dataValidation>
    <dataValidation type="list" errorStyle="warning" allowBlank="1" showInputMessage="1" showErrorMessage="1" errorTitle="Advertencia" error="Seleccionar solo los campos que están en la lista desplegable. " sqref="E9" xr:uid="{118A1C67-E336-46F4-A6C6-A9A7AAB90D7C}">
      <formula1>$P$33:$P$74</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Advertencia" error="Seleccionar solo los campos que están en la lista desplegable. " xr:uid="{26E2B13E-63C3-4817-B8B4-427DEEE7AF69}">
          <x14:formula1>
            <xm:f>PROGRAMAS!$AD$3:$AD$9</xm:f>
          </x14:formula1>
          <xm:sqref>D11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5B5AF-C4FC-4970-861E-87E4A75056EE}">
  <dimension ref="A2:AG110"/>
  <sheetViews>
    <sheetView topLeftCell="Y1" workbookViewId="0">
      <selection activeCell="AF8" sqref="AF8"/>
    </sheetView>
  </sheetViews>
  <sheetFormatPr baseColWidth="10" defaultColWidth="10.85546875" defaultRowHeight="15" x14ac:dyDescent="0.25"/>
  <cols>
    <col min="1" max="1" width="52" style="1" bestFit="1" customWidth="1"/>
    <col min="2" max="2" width="66.85546875" style="1" customWidth="1"/>
    <col min="3" max="3" width="9.42578125" style="1" bestFit="1" customWidth="1"/>
    <col min="4" max="4" width="18.5703125" style="1" bestFit="1" customWidth="1"/>
    <col min="5" max="5" width="11.85546875" style="1" bestFit="1" customWidth="1"/>
    <col min="6" max="6" width="11.85546875" style="1" customWidth="1"/>
    <col min="7" max="7" width="10.85546875" style="1" customWidth="1"/>
    <col min="8" max="8" width="52" style="1" bestFit="1" customWidth="1"/>
    <col min="9" max="9" width="59.85546875" style="1" bestFit="1" customWidth="1"/>
    <col min="10" max="10" width="9.42578125" style="1" bestFit="1" customWidth="1"/>
    <col min="11" max="11" width="18.5703125" style="1" bestFit="1" customWidth="1"/>
    <col min="12" max="12" width="11.85546875" style="1" bestFit="1" customWidth="1"/>
    <col min="13" max="13" width="11.85546875" style="1" customWidth="1"/>
    <col min="14" max="14" width="10.85546875" style="1"/>
    <col min="15" max="15" width="52" style="1" bestFit="1" customWidth="1"/>
    <col min="16" max="16" width="66.28515625" style="1" bestFit="1" customWidth="1"/>
    <col min="17" max="17" width="9.42578125" style="1" bestFit="1" customWidth="1"/>
    <col min="18" max="18" width="18.5703125" style="1" bestFit="1" customWidth="1"/>
    <col min="19" max="19" width="11.85546875" style="1" bestFit="1" customWidth="1"/>
    <col min="20" max="20" width="11.85546875" style="1" customWidth="1"/>
    <col min="21" max="21" width="10.85546875" style="1"/>
    <col min="22" max="22" width="23.5703125" style="1" bestFit="1" customWidth="1"/>
    <col min="23" max="23" width="66.85546875" style="1" bestFit="1" customWidth="1"/>
    <col min="24" max="24" width="9.42578125" style="1" bestFit="1" customWidth="1"/>
    <col min="25" max="25" width="18.5703125" style="1" bestFit="1" customWidth="1"/>
    <col min="26" max="26" width="11.140625" style="1" bestFit="1" customWidth="1"/>
    <col min="27" max="27" width="11.140625" style="1" customWidth="1"/>
    <col min="28" max="28" width="10.85546875" style="1"/>
    <col min="29" max="29" width="29.140625" style="1" bestFit="1" customWidth="1"/>
    <col min="30" max="30" width="54.140625" style="1" bestFit="1" customWidth="1"/>
    <col min="31" max="31" width="9.42578125" style="1" bestFit="1" customWidth="1"/>
    <col min="32" max="32" width="18.5703125" style="1" bestFit="1" customWidth="1"/>
    <col min="33" max="33" width="11.42578125" style="1" bestFit="1" customWidth="1"/>
    <col min="34" max="16384" width="10.85546875" style="1"/>
  </cols>
  <sheetData>
    <row r="2" spans="1:33" s="4" customFormat="1" x14ac:dyDescent="0.25">
      <c r="A2" s="3" t="s">
        <v>26</v>
      </c>
      <c r="B2" s="3" t="s">
        <v>27</v>
      </c>
      <c r="C2" s="3" t="s">
        <v>28</v>
      </c>
      <c r="D2" s="3" t="s">
        <v>29</v>
      </c>
      <c r="E2" s="4" t="s">
        <v>163</v>
      </c>
      <c r="H2" s="17" t="s">
        <v>26</v>
      </c>
      <c r="I2" s="17" t="s">
        <v>27</v>
      </c>
      <c r="J2" s="17" t="s">
        <v>28</v>
      </c>
      <c r="K2" s="17" t="s">
        <v>29</v>
      </c>
      <c r="L2" s="18"/>
      <c r="O2" s="3" t="s">
        <v>26</v>
      </c>
      <c r="P2" s="3" t="s">
        <v>27</v>
      </c>
      <c r="Q2" s="3" t="s">
        <v>28</v>
      </c>
      <c r="R2" s="22" t="s">
        <v>29</v>
      </c>
      <c r="S2" s="4" t="s">
        <v>163</v>
      </c>
      <c r="V2" s="3" t="s">
        <v>26</v>
      </c>
      <c r="W2" s="3" t="s">
        <v>27</v>
      </c>
      <c r="X2" s="3" t="s">
        <v>28</v>
      </c>
      <c r="Y2" s="24" t="s">
        <v>29</v>
      </c>
      <c r="Z2" s="4" t="s">
        <v>163</v>
      </c>
      <c r="AC2" s="3" t="s">
        <v>26</v>
      </c>
      <c r="AD2" s="3" t="s">
        <v>27</v>
      </c>
      <c r="AE2" s="3" t="s">
        <v>28</v>
      </c>
      <c r="AF2" s="24" t="s">
        <v>29</v>
      </c>
      <c r="AG2" s="4" t="s">
        <v>163</v>
      </c>
    </row>
    <row r="3" spans="1:33" x14ac:dyDescent="0.25">
      <c r="A3" s="5" t="s">
        <v>14</v>
      </c>
      <c r="B3" s="6" t="s">
        <v>31</v>
      </c>
      <c r="C3" s="6">
        <v>5</v>
      </c>
      <c r="D3" s="6" t="s">
        <v>160</v>
      </c>
      <c r="E3" s="1" t="s">
        <v>164</v>
      </c>
      <c r="H3" s="19" t="s">
        <v>14</v>
      </c>
      <c r="I3" s="20" t="s">
        <v>30</v>
      </c>
      <c r="J3" s="20">
        <v>9</v>
      </c>
      <c r="K3" s="20" t="s">
        <v>159</v>
      </c>
      <c r="L3" s="21" t="str">
        <f t="shared" ref="L3:L21" si="0">J3&amp;" "&amp;K3</f>
        <v>9 Semestres</v>
      </c>
      <c r="O3" s="6" t="s">
        <v>20</v>
      </c>
      <c r="P3" s="6" t="s">
        <v>91</v>
      </c>
      <c r="Q3" s="6">
        <v>3</v>
      </c>
      <c r="R3" s="23" t="s">
        <v>159</v>
      </c>
      <c r="S3" s="1" t="s">
        <v>165</v>
      </c>
      <c r="V3" s="5" t="s">
        <v>14</v>
      </c>
      <c r="W3" s="6" t="s">
        <v>34</v>
      </c>
      <c r="X3" s="6">
        <v>4</v>
      </c>
      <c r="Y3" s="25" t="s">
        <v>161</v>
      </c>
      <c r="Z3" s="1" t="s">
        <v>170</v>
      </c>
      <c r="AC3" s="5" t="s">
        <v>14</v>
      </c>
      <c r="AD3" s="6" t="s">
        <v>31</v>
      </c>
      <c r="AE3" s="6">
        <v>5</v>
      </c>
      <c r="AF3" s="25" t="s">
        <v>160</v>
      </c>
      <c r="AG3" s="1" t="s">
        <v>164</v>
      </c>
    </row>
    <row r="4" spans="1:33" x14ac:dyDescent="0.25">
      <c r="A4" s="6" t="s">
        <v>24</v>
      </c>
      <c r="B4" s="6" t="s">
        <v>146</v>
      </c>
      <c r="C4" s="6">
        <v>10</v>
      </c>
      <c r="D4" s="6" t="s">
        <v>159</v>
      </c>
      <c r="E4" s="1" t="s">
        <v>166</v>
      </c>
      <c r="H4" s="19" t="s">
        <v>18</v>
      </c>
      <c r="I4" s="20" t="s">
        <v>71</v>
      </c>
      <c r="J4" s="20">
        <v>10</v>
      </c>
      <c r="K4" s="20" t="s">
        <v>159</v>
      </c>
      <c r="L4" s="21" t="str">
        <f t="shared" si="0"/>
        <v>10 Semestres</v>
      </c>
      <c r="O4" s="6" t="s">
        <v>24</v>
      </c>
      <c r="P4" s="6" t="s">
        <v>146</v>
      </c>
      <c r="Q4" s="6">
        <v>10</v>
      </c>
      <c r="R4" s="23" t="s">
        <v>159</v>
      </c>
      <c r="S4" s="1" t="s">
        <v>166</v>
      </c>
      <c r="V4" s="5" t="s">
        <v>14</v>
      </c>
      <c r="W4" s="6" t="s">
        <v>36</v>
      </c>
      <c r="X4" s="6">
        <v>4</v>
      </c>
      <c r="Y4" s="25" t="s">
        <v>161</v>
      </c>
      <c r="Z4" s="1" t="s">
        <v>170</v>
      </c>
      <c r="AC4" s="5" t="s">
        <v>14</v>
      </c>
      <c r="AD4" s="6" t="s">
        <v>32</v>
      </c>
      <c r="AE4" s="6">
        <v>5</v>
      </c>
      <c r="AF4" s="25" t="s">
        <v>160</v>
      </c>
      <c r="AG4" s="1" t="s">
        <v>164</v>
      </c>
    </row>
    <row r="5" spans="1:33" x14ac:dyDescent="0.25">
      <c r="A5" s="6" t="s">
        <v>20</v>
      </c>
      <c r="B5" s="6" t="s">
        <v>90</v>
      </c>
      <c r="C5" s="6">
        <v>3</v>
      </c>
      <c r="D5" s="6" t="s">
        <v>159</v>
      </c>
      <c r="E5" s="1" t="s">
        <v>165</v>
      </c>
      <c r="H5" s="19" t="s">
        <v>18</v>
      </c>
      <c r="I5" s="20" t="s">
        <v>72</v>
      </c>
      <c r="J5" s="20">
        <v>10</v>
      </c>
      <c r="K5" s="20" t="s">
        <v>159</v>
      </c>
      <c r="L5" s="21" t="str">
        <f t="shared" si="0"/>
        <v>10 Semestres</v>
      </c>
      <c r="O5" s="6" t="s">
        <v>20</v>
      </c>
      <c r="P5" s="6" t="s">
        <v>90</v>
      </c>
      <c r="Q5" s="6">
        <v>3</v>
      </c>
      <c r="R5" s="23" t="s">
        <v>159</v>
      </c>
      <c r="S5" s="1" t="s">
        <v>165</v>
      </c>
      <c r="V5" s="5" t="s">
        <v>14</v>
      </c>
      <c r="W5" s="6" t="s">
        <v>37</v>
      </c>
      <c r="X5" s="6">
        <v>10</v>
      </c>
      <c r="Y5" s="25" t="s">
        <v>161</v>
      </c>
      <c r="Z5" s="1" t="s">
        <v>172</v>
      </c>
      <c r="AC5" s="5" t="s">
        <v>14</v>
      </c>
      <c r="AD5" s="6" t="s">
        <v>33</v>
      </c>
      <c r="AE5" s="6">
        <v>5</v>
      </c>
      <c r="AF5" s="25" t="s">
        <v>160</v>
      </c>
      <c r="AG5" s="1" t="s">
        <v>164</v>
      </c>
    </row>
    <row r="6" spans="1:33" x14ac:dyDescent="0.25">
      <c r="A6" s="6" t="s">
        <v>20</v>
      </c>
      <c r="B6" s="6" t="s">
        <v>92</v>
      </c>
      <c r="C6" s="6">
        <v>3</v>
      </c>
      <c r="D6" s="6" t="s">
        <v>159</v>
      </c>
      <c r="E6" s="1" t="s">
        <v>165</v>
      </c>
      <c r="H6" s="20" t="s">
        <v>17</v>
      </c>
      <c r="I6" s="20" t="s">
        <v>61</v>
      </c>
      <c r="J6" s="20">
        <v>8</v>
      </c>
      <c r="K6" s="20" t="s">
        <v>159</v>
      </c>
      <c r="L6" s="21" t="str">
        <f t="shared" si="0"/>
        <v>8 Semestres</v>
      </c>
      <c r="O6" s="6" t="s">
        <v>20</v>
      </c>
      <c r="P6" s="6" t="s">
        <v>92</v>
      </c>
      <c r="Q6" s="6">
        <v>3</v>
      </c>
      <c r="R6" s="23" t="s">
        <v>159</v>
      </c>
      <c r="S6" s="1" t="s">
        <v>165</v>
      </c>
      <c r="V6" s="5" t="s">
        <v>14</v>
      </c>
      <c r="W6" s="6" t="s">
        <v>38</v>
      </c>
      <c r="X6" s="6">
        <v>4</v>
      </c>
      <c r="Y6" s="25" t="s">
        <v>161</v>
      </c>
      <c r="Z6" s="1" t="s">
        <v>170</v>
      </c>
      <c r="AC6" s="5" t="s">
        <v>14</v>
      </c>
      <c r="AD6" s="6" t="s">
        <v>35</v>
      </c>
      <c r="AE6" s="6">
        <v>12</v>
      </c>
      <c r="AF6" s="25" t="s">
        <v>160</v>
      </c>
      <c r="AG6" s="1" t="s">
        <v>171</v>
      </c>
    </row>
    <row r="7" spans="1:33" x14ac:dyDescent="0.25">
      <c r="A7" s="6" t="s">
        <v>20</v>
      </c>
      <c r="B7" s="6" t="s">
        <v>93</v>
      </c>
      <c r="C7" s="6">
        <v>2</v>
      </c>
      <c r="D7" s="6" t="s">
        <v>159</v>
      </c>
      <c r="E7" s="1" t="s">
        <v>167</v>
      </c>
      <c r="H7" s="20" t="s">
        <v>17</v>
      </c>
      <c r="I7" s="20" t="s">
        <v>63</v>
      </c>
      <c r="J7" s="20">
        <v>10</v>
      </c>
      <c r="K7" s="20" t="s">
        <v>159</v>
      </c>
      <c r="L7" s="21" t="str">
        <f t="shared" si="0"/>
        <v>10 Semestres</v>
      </c>
      <c r="O7" s="6" t="s">
        <v>20</v>
      </c>
      <c r="P7" s="6" t="s">
        <v>93</v>
      </c>
      <c r="Q7" s="6">
        <v>2</v>
      </c>
      <c r="R7" s="23" t="s">
        <v>159</v>
      </c>
      <c r="S7" s="1" t="s">
        <v>167</v>
      </c>
      <c r="V7" s="5" t="s">
        <v>23</v>
      </c>
      <c r="W7" s="6" t="s">
        <v>127</v>
      </c>
      <c r="X7" s="6">
        <v>9</v>
      </c>
      <c r="Y7" s="25" t="s">
        <v>161</v>
      </c>
      <c r="Z7" s="1" t="s">
        <v>176</v>
      </c>
      <c r="AC7" s="6" t="s">
        <v>15</v>
      </c>
      <c r="AD7" s="6" t="s">
        <v>47</v>
      </c>
      <c r="AE7" s="6">
        <v>8</v>
      </c>
      <c r="AF7" s="25" t="s">
        <v>160</v>
      </c>
      <c r="AG7" s="1" t="s">
        <v>173</v>
      </c>
    </row>
    <row r="8" spans="1:33" x14ac:dyDescent="0.25">
      <c r="A8" s="6" t="s">
        <v>20</v>
      </c>
      <c r="B8" s="6" t="s">
        <v>94</v>
      </c>
      <c r="C8" s="6">
        <v>3</v>
      </c>
      <c r="D8" s="6" t="s">
        <v>159</v>
      </c>
      <c r="E8" s="1" t="s">
        <v>165</v>
      </c>
      <c r="H8" s="20" t="s">
        <v>17</v>
      </c>
      <c r="I8" s="20" t="s">
        <v>62</v>
      </c>
      <c r="J8" s="20">
        <v>9</v>
      </c>
      <c r="K8" s="20" t="s">
        <v>159</v>
      </c>
      <c r="L8" s="21" t="str">
        <f t="shared" si="0"/>
        <v>9 Semestres</v>
      </c>
      <c r="O8" s="6" t="s">
        <v>20</v>
      </c>
      <c r="P8" s="6" t="s">
        <v>94</v>
      </c>
      <c r="Q8" s="6">
        <v>3</v>
      </c>
      <c r="R8" s="23" t="s">
        <v>159</v>
      </c>
      <c r="S8" s="1" t="s">
        <v>165</v>
      </c>
      <c r="V8" s="5" t="s">
        <v>14</v>
      </c>
      <c r="W8" s="6" t="s">
        <v>42</v>
      </c>
      <c r="X8" s="6">
        <v>10</v>
      </c>
      <c r="Y8" s="25" t="s">
        <v>161</v>
      </c>
      <c r="Z8" s="1" t="s">
        <v>172</v>
      </c>
      <c r="AC8" s="5" t="s">
        <v>23</v>
      </c>
      <c r="AD8" s="6" t="s">
        <v>126</v>
      </c>
      <c r="AE8" s="6">
        <v>9</v>
      </c>
      <c r="AF8" s="25" t="s">
        <v>160</v>
      </c>
      <c r="AG8" s="1" t="s">
        <v>175</v>
      </c>
    </row>
    <row r="9" spans="1:33" x14ac:dyDescent="0.25">
      <c r="A9" s="5" t="s">
        <v>21</v>
      </c>
      <c r="B9" s="6" t="s">
        <v>110</v>
      </c>
      <c r="C9" s="6">
        <v>2</v>
      </c>
      <c r="D9" s="6" t="s">
        <v>159</v>
      </c>
      <c r="E9" s="1" t="s">
        <v>167</v>
      </c>
      <c r="H9" s="20" t="s">
        <v>20</v>
      </c>
      <c r="I9" s="20" t="s">
        <v>89</v>
      </c>
      <c r="J9" s="20">
        <v>10</v>
      </c>
      <c r="K9" s="20" t="s">
        <v>159</v>
      </c>
      <c r="L9" s="21" t="str">
        <f t="shared" si="0"/>
        <v>10 Semestres</v>
      </c>
      <c r="O9" s="6" t="s">
        <v>20</v>
      </c>
      <c r="P9" s="6" t="s">
        <v>95</v>
      </c>
      <c r="Q9" s="6">
        <v>3</v>
      </c>
      <c r="R9" s="23" t="s">
        <v>159</v>
      </c>
      <c r="S9" s="1" t="s">
        <v>165</v>
      </c>
      <c r="V9" s="5" t="s">
        <v>23</v>
      </c>
      <c r="W9" s="6" t="s">
        <v>140</v>
      </c>
      <c r="X9" s="6">
        <v>8</v>
      </c>
      <c r="Y9" s="25" t="s">
        <v>161</v>
      </c>
      <c r="Z9" s="1" t="s">
        <v>177</v>
      </c>
      <c r="AC9" s="5" t="s">
        <v>14</v>
      </c>
      <c r="AD9" s="6" t="s">
        <v>45</v>
      </c>
      <c r="AE9" s="6">
        <v>12</v>
      </c>
      <c r="AF9" s="25" t="s">
        <v>160</v>
      </c>
      <c r="AG9" s="1" t="s">
        <v>171</v>
      </c>
    </row>
    <row r="10" spans="1:33" x14ac:dyDescent="0.25">
      <c r="A10" s="6" t="s">
        <v>22</v>
      </c>
      <c r="B10" s="6" t="s">
        <v>115</v>
      </c>
      <c r="C10" s="6">
        <v>2</v>
      </c>
      <c r="D10" s="6" t="s">
        <v>159</v>
      </c>
      <c r="E10" s="1" t="s">
        <v>167</v>
      </c>
      <c r="H10" s="19" t="s">
        <v>21</v>
      </c>
      <c r="I10" s="20" t="s">
        <v>109</v>
      </c>
      <c r="J10" s="20">
        <v>8</v>
      </c>
      <c r="K10" s="20" t="s">
        <v>159</v>
      </c>
      <c r="L10" s="21" t="str">
        <f t="shared" si="0"/>
        <v>8 Semestres</v>
      </c>
      <c r="O10" s="5" t="s">
        <v>21</v>
      </c>
      <c r="P10" s="6" t="s">
        <v>110</v>
      </c>
      <c r="Q10" s="6">
        <v>2</v>
      </c>
      <c r="R10" s="23" t="s">
        <v>159</v>
      </c>
      <c r="S10" s="1" t="s">
        <v>167</v>
      </c>
      <c r="V10" s="5" t="s">
        <v>14</v>
      </c>
      <c r="W10" s="6" t="s">
        <v>44</v>
      </c>
      <c r="X10" s="6">
        <v>4</v>
      </c>
      <c r="Y10" s="25" t="s">
        <v>161</v>
      </c>
      <c r="Z10" s="1" t="s">
        <v>170</v>
      </c>
    </row>
    <row r="11" spans="1:33" x14ac:dyDescent="0.25">
      <c r="A11" s="6" t="s">
        <v>24</v>
      </c>
      <c r="B11" s="6" t="s">
        <v>147</v>
      </c>
      <c r="C11" s="6">
        <v>2</v>
      </c>
      <c r="D11" s="6" t="s">
        <v>159</v>
      </c>
      <c r="E11" s="1" t="s">
        <v>167</v>
      </c>
      <c r="H11" s="20" t="s">
        <v>22</v>
      </c>
      <c r="I11" s="20" t="s">
        <v>114</v>
      </c>
      <c r="J11" s="20">
        <v>9</v>
      </c>
      <c r="K11" s="20" t="s">
        <v>159</v>
      </c>
      <c r="L11" s="21" t="str">
        <f t="shared" si="0"/>
        <v>9 Semestres</v>
      </c>
      <c r="O11" s="6" t="s">
        <v>22</v>
      </c>
      <c r="P11" s="6" t="s">
        <v>115</v>
      </c>
      <c r="Q11" s="6">
        <v>2</v>
      </c>
      <c r="R11" s="23" t="s">
        <v>159</v>
      </c>
      <c r="S11" s="1" t="s">
        <v>167</v>
      </c>
    </row>
    <row r="12" spans="1:33" x14ac:dyDescent="0.25">
      <c r="A12" s="6" t="s">
        <v>24</v>
      </c>
      <c r="B12" s="6" t="s">
        <v>148</v>
      </c>
      <c r="C12" s="6">
        <v>2</v>
      </c>
      <c r="D12" s="6" t="s">
        <v>159</v>
      </c>
      <c r="E12" s="1" t="s">
        <v>167</v>
      </c>
      <c r="H12" s="19" t="s">
        <v>19</v>
      </c>
      <c r="I12" s="20" t="s">
        <v>83</v>
      </c>
      <c r="J12" s="20">
        <v>9</v>
      </c>
      <c r="K12" s="20" t="s">
        <v>159</v>
      </c>
      <c r="L12" s="21" t="str">
        <f t="shared" si="0"/>
        <v>9 Semestres</v>
      </c>
      <c r="O12" s="6" t="s">
        <v>24</v>
      </c>
      <c r="P12" s="6" t="s">
        <v>147</v>
      </c>
      <c r="Q12" s="6">
        <v>2</v>
      </c>
      <c r="R12" s="23" t="s">
        <v>159</v>
      </c>
      <c r="S12" s="1" t="s">
        <v>167</v>
      </c>
    </row>
    <row r="13" spans="1:33" x14ac:dyDescent="0.25">
      <c r="A13" s="5" t="s">
        <v>19</v>
      </c>
      <c r="B13" s="6" t="s">
        <v>84</v>
      </c>
      <c r="C13" s="6">
        <v>2</v>
      </c>
      <c r="D13" s="6" t="s">
        <v>159</v>
      </c>
      <c r="E13" s="1" t="s">
        <v>167</v>
      </c>
      <c r="H13" s="19" t="s">
        <v>18</v>
      </c>
      <c r="I13" s="20" t="s">
        <v>73</v>
      </c>
      <c r="J13" s="20">
        <v>9</v>
      </c>
      <c r="K13" s="20" t="s">
        <v>159</v>
      </c>
      <c r="L13" s="21" t="str">
        <f t="shared" si="0"/>
        <v>9 Semestres</v>
      </c>
      <c r="O13" s="6" t="s">
        <v>24</v>
      </c>
      <c r="P13" s="6" t="s">
        <v>148</v>
      </c>
      <c r="Q13" s="6">
        <v>2</v>
      </c>
      <c r="R13" s="23" t="s">
        <v>159</v>
      </c>
      <c r="S13" s="1" t="s">
        <v>167</v>
      </c>
    </row>
    <row r="14" spans="1:33" x14ac:dyDescent="0.25">
      <c r="A14" s="6" t="s">
        <v>20</v>
      </c>
      <c r="B14" s="6" t="s">
        <v>96</v>
      </c>
      <c r="C14" s="6">
        <v>2</v>
      </c>
      <c r="D14" s="6" t="s">
        <v>159</v>
      </c>
      <c r="E14" s="1" t="s">
        <v>167</v>
      </c>
      <c r="H14" s="20" t="s">
        <v>15</v>
      </c>
      <c r="I14" s="20" t="s">
        <v>46</v>
      </c>
      <c r="J14" s="20">
        <v>7</v>
      </c>
      <c r="K14" s="20" t="s">
        <v>159</v>
      </c>
      <c r="L14" s="21" t="str">
        <f t="shared" si="0"/>
        <v>7 Semestres</v>
      </c>
      <c r="O14" s="5" t="s">
        <v>19</v>
      </c>
      <c r="P14" s="6" t="s">
        <v>84</v>
      </c>
      <c r="Q14" s="6">
        <v>2</v>
      </c>
      <c r="R14" s="23" t="s">
        <v>159</v>
      </c>
      <c r="S14" s="1" t="s">
        <v>167</v>
      </c>
    </row>
    <row r="15" spans="1:33" x14ac:dyDescent="0.25">
      <c r="A15" s="5" t="s">
        <v>19</v>
      </c>
      <c r="B15" s="6" t="s">
        <v>85</v>
      </c>
      <c r="C15" s="6">
        <v>2</v>
      </c>
      <c r="D15" s="6" t="s">
        <v>159</v>
      </c>
      <c r="E15" s="1" t="s">
        <v>167</v>
      </c>
      <c r="H15" s="19" t="s">
        <v>18</v>
      </c>
      <c r="I15" s="20" t="s">
        <v>74</v>
      </c>
      <c r="J15" s="20">
        <v>9</v>
      </c>
      <c r="K15" s="20" t="s">
        <v>159</v>
      </c>
      <c r="L15" s="21" t="str">
        <f t="shared" si="0"/>
        <v>9 Semestres</v>
      </c>
      <c r="O15" s="6" t="s">
        <v>20</v>
      </c>
      <c r="P15" s="6" t="s">
        <v>96</v>
      </c>
      <c r="Q15" s="6">
        <v>2</v>
      </c>
      <c r="R15" s="23" t="s">
        <v>159</v>
      </c>
      <c r="S15" s="1" t="s">
        <v>167</v>
      </c>
    </row>
    <row r="16" spans="1:33" x14ac:dyDescent="0.25">
      <c r="A16" s="6" t="s">
        <v>24</v>
      </c>
      <c r="B16" s="6" t="s">
        <v>149</v>
      </c>
      <c r="C16" s="6">
        <v>8</v>
      </c>
      <c r="D16" s="6" t="s">
        <v>159</v>
      </c>
      <c r="E16" s="1" t="s">
        <v>168</v>
      </c>
      <c r="H16" s="19" t="s">
        <v>23</v>
      </c>
      <c r="I16" s="20" t="s">
        <v>123</v>
      </c>
      <c r="J16" s="20">
        <v>6</v>
      </c>
      <c r="K16" s="20" t="s">
        <v>159</v>
      </c>
      <c r="L16" s="21" t="str">
        <f t="shared" si="0"/>
        <v>6 Semestres</v>
      </c>
      <c r="O16" s="5" t="s">
        <v>19</v>
      </c>
      <c r="P16" s="6" t="s">
        <v>85</v>
      </c>
      <c r="Q16" s="6">
        <v>2</v>
      </c>
      <c r="R16" s="23" t="s">
        <v>159</v>
      </c>
      <c r="S16" s="1" t="s">
        <v>167</v>
      </c>
    </row>
    <row r="17" spans="1:19" x14ac:dyDescent="0.25">
      <c r="A17" s="6" t="s">
        <v>22</v>
      </c>
      <c r="B17" s="6" t="s">
        <v>116</v>
      </c>
      <c r="C17" s="6">
        <v>2</v>
      </c>
      <c r="D17" s="6" t="s">
        <v>159</v>
      </c>
      <c r="E17" s="1" t="s">
        <v>167</v>
      </c>
      <c r="H17" s="19" t="s">
        <v>16</v>
      </c>
      <c r="I17" s="20" t="s">
        <v>52</v>
      </c>
      <c r="J17" s="20">
        <v>8</v>
      </c>
      <c r="K17" s="20" t="s">
        <v>159</v>
      </c>
      <c r="L17" s="21" t="str">
        <f t="shared" si="0"/>
        <v>8 Semestres</v>
      </c>
      <c r="O17" s="6" t="s">
        <v>24</v>
      </c>
      <c r="P17" s="6" t="s">
        <v>149</v>
      </c>
      <c r="Q17" s="6">
        <v>8</v>
      </c>
      <c r="R17" s="23" t="s">
        <v>159</v>
      </c>
      <c r="S17" s="1" t="s">
        <v>168</v>
      </c>
    </row>
    <row r="18" spans="1:19" x14ac:dyDescent="0.25">
      <c r="A18" s="6" t="s">
        <v>22</v>
      </c>
      <c r="B18" s="6" t="s">
        <v>117</v>
      </c>
      <c r="C18" s="6">
        <v>2</v>
      </c>
      <c r="D18" s="6" t="s">
        <v>159</v>
      </c>
      <c r="E18" s="1" t="s">
        <v>167</v>
      </c>
      <c r="H18" s="20" t="s">
        <v>17</v>
      </c>
      <c r="I18" s="20" t="s">
        <v>64</v>
      </c>
      <c r="J18" s="20">
        <v>9</v>
      </c>
      <c r="K18" s="20" t="s">
        <v>159</v>
      </c>
      <c r="L18" s="21" t="str">
        <f t="shared" si="0"/>
        <v>9 Semestres</v>
      </c>
      <c r="O18" s="6" t="s">
        <v>22</v>
      </c>
      <c r="P18" s="6" t="s">
        <v>116</v>
      </c>
      <c r="Q18" s="6">
        <v>2</v>
      </c>
      <c r="R18" s="23" t="s">
        <v>159</v>
      </c>
      <c r="S18" s="1" t="s">
        <v>167</v>
      </c>
    </row>
    <row r="19" spans="1:19" x14ac:dyDescent="0.25">
      <c r="A19" s="5" t="s">
        <v>14</v>
      </c>
      <c r="B19" s="6" t="s">
        <v>32</v>
      </c>
      <c r="C19" s="6">
        <v>5</v>
      </c>
      <c r="D19" s="6" t="s">
        <v>160</v>
      </c>
      <c r="E19" s="1" t="s">
        <v>164</v>
      </c>
      <c r="H19" s="19" t="s">
        <v>18</v>
      </c>
      <c r="I19" s="20" t="s">
        <v>75</v>
      </c>
      <c r="J19" s="20">
        <v>8</v>
      </c>
      <c r="K19" s="20" t="s">
        <v>159</v>
      </c>
      <c r="L19" s="21" t="str">
        <f t="shared" si="0"/>
        <v>8 Semestres</v>
      </c>
      <c r="O19" s="6" t="s">
        <v>22</v>
      </c>
      <c r="P19" s="6" t="s">
        <v>117</v>
      </c>
      <c r="Q19" s="6">
        <v>2</v>
      </c>
      <c r="R19" s="23" t="s">
        <v>159</v>
      </c>
      <c r="S19" s="1" t="s">
        <v>167</v>
      </c>
    </row>
    <row r="20" spans="1:19" x14ac:dyDescent="0.25">
      <c r="A20" s="6" t="s">
        <v>20</v>
      </c>
      <c r="B20" s="6" t="s">
        <v>98</v>
      </c>
      <c r="C20" s="6">
        <v>3</v>
      </c>
      <c r="D20" s="6" t="s">
        <v>159</v>
      </c>
      <c r="E20" s="1" t="s">
        <v>165</v>
      </c>
      <c r="H20" s="19" t="s">
        <v>18</v>
      </c>
      <c r="I20" s="20" t="s">
        <v>78</v>
      </c>
      <c r="J20" s="20">
        <v>3</v>
      </c>
      <c r="K20" s="20" t="s">
        <v>159</v>
      </c>
      <c r="L20" s="21" t="str">
        <f t="shared" si="0"/>
        <v>3 Semestres</v>
      </c>
      <c r="O20" s="6" t="s">
        <v>20</v>
      </c>
      <c r="P20" s="6" t="s">
        <v>98</v>
      </c>
      <c r="Q20" s="6">
        <v>3</v>
      </c>
      <c r="R20" s="23" t="s">
        <v>159</v>
      </c>
      <c r="S20" s="1" t="s">
        <v>165</v>
      </c>
    </row>
    <row r="21" spans="1:19" x14ac:dyDescent="0.25">
      <c r="A21" s="6" t="s">
        <v>22</v>
      </c>
      <c r="B21" s="6" t="s">
        <v>118</v>
      </c>
      <c r="C21" s="6">
        <v>2</v>
      </c>
      <c r="D21" s="6" t="s">
        <v>159</v>
      </c>
      <c r="E21" s="1" t="s">
        <v>167</v>
      </c>
      <c r="H21" s="20" t="s">
        <v>22</v>
      </c>
      <c r="I21" s="20" t="s">
        <v>122</v>
      </c>
      <c r="J21" s="20">
        <v>4</v>
      </c>
      <c r="K21" s="20" t="s">
        <v>159</v>
      </c>
      <c r="L21" s="21" t="str">
        <f t="shared" si="0"/>
        <v>4 Semestres</v>
      </c>
      <c r="O21" s="6" t="s">
        <v>22</v>
      </c>
      <c r="P21" s="6" t="s">
        <v>118</v>
      </c>
      <c r="Q21" s="6">
        <v>2</v>
      </c>
      <c r="R21" s="23" t="s">
        <v>159</v>
      </c>
      <c r="S21" s="1" t="s">
        <v>167</v>
      </c>
    </row>
    <row r="22" spans="1:19" x14ac:dyDescent="0.25">
      <c r="A22" s="6" t="s">
        <v>22</v>
      </c>
      <c r="B22" s="6" t="s">
        <v>119</v>
      </c>
      <c r="C22" s="6">
        <v>2</v>
      </c>
      <c r="D22" s="6" t="s">
        <v>159</v>
      </c>
      <c r="E22" s="1" t="s">
        <v>167</v>
      </c>
      <c r="H22" s="19" t="s">
        <v>14</v>
      </c>
      <c r="I22" s="20" t="s">
        <v>40</v>
      </c>
      <c r="J22" s="20">
        <v>10</v>
      </c>
      <c r="K22" s="20" t="s">
        <v>160</v>
      </c>
      <c r="L22" s="21" t="str">
        <f>J22&amp;" "&amp;K22</f>
        <v>10 Bimestres</v>
      </c>
      <c r="O22" s="6" t="s">
        <v>22</v>
      </c>
      <c r="P22" s="6" t="s">
        <v>119</v>
      </c>
      <c r="Q22" s="6">
        <v>2</v>
      </c>
      <c r="R22" s="23" t="s">
        <v>159</v>
      </c>
      <c r="S22" s="1" t="s">
        <v>167</v>
      </c>
    </row>
    <row r="23" spans="1:19" x14ac:dyDescent="0.25">
      <c r="A23" s="5" t="s">
        <v>14</v>
      </c>
      <c r="B23" s="6" t="s">
        <v>33</v>
      </c>
      <c r="C23" s="6">
        <v>5</v>
      </c>
      <c r="D23" s="6" t="s">
        <v>160</v>
      </c>
      <c r="E23" s="1" t="s">
        <v>164</v>
      </c>
      <c r="H23" s="19" t="s">
        <v>20</v>
      </c>
      <c r="I23" s="20" t="s">
        <v>91</v>
      </c>
      <c r="J23" s="20">
        <v>3</v>
      </c>
      <c r="K23" s="20" t="s">
        <v>159</v>
      </c>
      <c r="L23" s="21" t="s">
        <v>165</v>
      </c>
      <c r="O23" s="6" t="s">
        <v>24</v>
      </c>
      <c r="P23" s="6" t="s">
        <v>150</v>
      </c>
      <c r="Q23" s="6">
        <v>8</v>
      </c>
      <c r="R23" s="23" t="s">
        <v>159</v>
      </c>
      <c r="S23" s="1" t="s">
        <v>168</v>
      </c>
    </row>
    <row r="24" spans="1:19" x14ac:dyDescent="0.25">
      <c r="A24" s="6" t="s">
        <v>24</v>
      </c>
      <c r="B24" s="6" t="s">
        <v>150</v>
      </c>
      <c r="C24" s="6">
        <v>8</v>
      </c>
      <c r="D24" s="6" t="s">
        <v>159</v>
      </c>
      <c r="E24" s="1" t="s">
        <v>168</v>
      </c>
      <c r="H24" s="19" t="s">
        <v>20</v>
      </c>
      <c r="I24" s="20" t="s">
        <v>95</v>
      </c>
      <c r="J24" s="20">
        <v>3</v>
      </c>
      <c r="K24" s="20" t="s">
        <v>159</v>
      </c>
      <c r="L24" s="21" t="s">
        <v>165</v>
      </c>
      <c r="O24" s="6" t="s">
        <v>24</v>
      </c>
      <c r="P24" s="6" t="s">
        <v>151</v>
      </c>
      <c r="Q24" s="6">
        <v>6</v>
      </c>
      <c r="R24" s="23" t="s">
        <v>159</v>
      </c>
      <c r="S24" s="1" t="s">
        <v>169</v>
      </c>
    </row>
    <row r="25" spans="1:19" x14ac:dyDescent="0.25">
      <c r="A25" s="6" t="s">
        <v>24</v>
      </c>
      <c r="B25" s="6" t="s">
        <v>151</v>
      </c>
      <c r="C25" s="6">
        <v>6</v>
      </c>
      <c r="D25" s="6" t="s">
        <v>159</v>
      </c>
      <c r="E25" s="1" t="s">
        <v>169</v>
      </c>
      <c r="O25" s="6" t="s">
        <v>24</v>
      </c>
      <c r="P25" s="6" t="s">
        <v>152</v>
      </c>
      <c r="Q25" s="6">
        <v>8</v>
      </c>
      <c r="R25" s="23" t="s">
        <v>159</v>
      </c>
      <c r="S25" s="1" t="s">
        <v>168</v>
      </c>
    </row>
    <row r="26" spans="1:19" x14ac:dyDescent="0.25">
      <c r="A26" s="6" t="s">
        <v>24</v>
      </c>
      <c r="B26" s="6" t="s">
        <v>152</v>
      </c>
      <c r="C26" s="6">
        <v>8</v>
      </c>
      <c r="D26" s="6" t="s">
        <v>159</v>
      </c>
      <c r="E26" s="1" t="s">
        <v>168</v>
      </c>
      <c r="O26" s="6" t="s">
        <v>20</v>
      </c>
      <c r="P26" s="6" t="s">
        <v>97</v>
      </c>
      <c r="Q26" s="6">
        <v>3</v>
      </c>
      <c r="R26" s="23" t="s">
        <v>159</v>
      </c>
      <c r="S26" s="1" t="s">
        <v>165</v>
      </c>
    </row>
    <row r="27" spans="1:19" x14ac:dyDescent="0.25">
      <c r="A27" s="6" t="s">
        <v>20</v>
      </c>
      <c r="B27" s="6" t="s">
        <v>97</v>
      </c>
      <c r="C27" s="6">
        <v>3</v>
      </c>
      <c r="D27" s="6" t="s">
        <v>159</v>
      </c>
      <c r="E27" s="1" t="s">
        <v>165</v>
      </c>
      <c r="O27" s="6" t="s">
        <v>24</v>
      </c>
      <c r="P27" s="6" t="s">
        <v>153</v>
      </c>
      <c r="Q27" s="6">
        <v>10</v>
      </c>
      <c r="R27" s="23" t="s">
        <v>159</v>
      </c>
      <c r="S27" s="1" t="s">
        <v>166</v>
      </c>
    </row>
    <row r="28" spans="1:19" x14ac:dyDescent="0.25">
      <c r="A28" s="6" t="s">
        <v>24</v>
      </c>
      <c r="B28" s="6" t="s">
        <v>153</v>
      </c>
      <c r="C28" s="6">
        <v>10</v>
      </c>
      <c r="D28" s="6" t="s">
        <v>159</v>
      </c>
      <c r="E28" s="1" t="s">
        <v>166</v>
      </c>
      <c r="O28" s="5" t="s">
        <v>21</v>
      </c>
      <c r="P28" s="6" t="s">
        <v>113</v>
      </c>
      <c r="Q28" s="6">
        <v>3</v>
      </c>
      <c r="R28" s="23" t="s">
        <v>159</v>
      </c>
      <c r="S28" s="1" t="s">
        <v>165</v>
      </c>
    </row>
    <row r="29" spans="1:19" x14ac:dyDescent="0.25">
      <c r="A29" s="5" t="s">
        <v>14</v>
      </c>
      <c r="B29" s="6" t="s">
        <v>34</v>
      </c>
      <c r="C29" s="6">
        <v>4</v>
      </c>
      <c r="D29" s="6" t="s">
        <v>161</v>
      </c>
      <c r="E29" s="1" t="s">
        <v>170</v>
      </c>
      <c r="O29" s="5" t="s">
        <v>18</v>
      </c>
      <c r="P29" s="6" t="s">
        <v>76</v>
      </c>
      <c r="Q29" s="6">
        <v>3</v>
      </c>
      <c r="R29" s="23" t="s">
        <v>159</v>
      </c>
      <c r="S29" s="1" t="s">
        <v>165</v>
      </c>
    </row>
    <row r="30" spans="1:19" x14ac:dyDescent="0.25">
      <c r="A30" s="5" t="s">
        <v>14</v>
      </c>
      <c r="B30" s="6" t="s">
        <v>35</v>
      </c>
      <c r="C30" s="6">
        <v>12</v>
      </c>
      <c r="D30" s="6" t="s">
        <v>160</v>
      </c>
      <c r="E30" s="1" t="s">
        <v>171</v>
      </c>
      <c r="O30" s="5" t="s">
        <v>23</v>
      </c>
      <c r="P30" s="6" t="s">
        <v>124</v>
      </c>
      <c r="Q30" s="6">
        <v>4</v>
      </c>
      <c r="R30" s="23" t="s">
        <v>159</v>
      </c>
      <c r="S30" s="1" t="s">
        <v>174</v>
      </c>
    </row>
    <row r="31" spans="1:19" x14ac:dyDescent="0.25">
      <c r="A31" s="5" t="s">
        <v>14</v>
      </c>
      <c r="B31" s="6" t="s">
        <v>36</v>
      </c>
      <c r="C31" s="6">
        <v>4</v>
      </c>
      <c r="D31" s="6" t="s">
        <v>161</v>
      </c>
      <c r="E31" s="1" t="s">
        <v>170</v>
      </c>
      <c r="O31" s="5" t="s">
        <v>16</v>
      </c>
      <c r="P31" s="6" t="s">
        <v>53</v>
      </c>
      <c r="Q31" s="6">
        <v>3</v>
      </c>
      <c r="R31" s="23" t="s">
        <v>159</v>
      </c>
      <c r="S31" s="1" t="s">
        <v>165</v>
      </c>
    </row>
    <row r="32" spans="1:19" x14ac:dyDescent="0.25">
      <c r="A32" s="5" t="s">
        <v>21</v>
      </c>
      <c r="B32" s="6" t="s">
        <v>113</v>
      </c>
      <c r="C32" s="6">
        <v>3</v>
      </c>
      <c r="D32" s="6" t="s">
        <v>159</v>
      </c>
      <c r="E32" s="1" t="s">
        <v>165</v>
      </c>
      <c r="O32" s="6" t="s">
        <v>24</v>
      </c>
      <c r="P32" s="6" t="s">
        <v>154</v>
      </c>
      <c r="Q32" s="6">
        <v>4</v>
      </c>
      <c r="R32" s="23" t="s">
        <v>159</v>
      </c>
      <c r="S32" s="1" t="s">
        <v>174</v>
      </c>
    </row>
    <row r="33" spans="1:19" x14ac:dyDescent="0.25">
      <c r="A33" s="5" t="s">
        <v>14</v>
      </c>
      <c r="B33" s="6" t="s">
        <v>37</v>
      </c>
      <c r="C33" s="6">
        <v>10</v>
      </c>
      <c r="D33" s="6" t="s">
        <v>161</v>
      </c>
      <c r="E33" s="1" t="s">
        <v>172</v>
      </c>
      <c r="O33" s="6" t="s">
        <v>17</v>
      </c>
      <c r="P33" s="6" t="s">
        <v>65</v>
      </c>
      <c r="Q33" s="6">
        <v>4</v>
      </c>
      <c r="R33" s="23" t="s">
        <v>159</v>
      </c>
      <c r="S33" s="1" t="s">
        <v>174</v>
      </c>
    </row>
    <row r="34" spans="1:19" x14ac:dyDescent="0.25">
      <c r="A34" s="5" t="s">
        <v>18</v>
      </c>
      <c r="B34" s="6" t="s">
        <v>76</v>
      </c>
      <c r="C34" s="6">
        <v>3</v>
      </c>
      <c r="D34" s="6" t="s">
        <v>159</v>
      </c>
      <c r="E34" s="1" t="s">
        <v>165</v>
      </c>
      <c r="O34" s="5" t="s">
        <v>18</v>
      </c>
      <c r="P34" s="6" t="s">
        <v>77</v>
      </c>
      <c r="Q34" s="6">
        <v>3</v>
      </c>
      <c r="R34" s="23" t="s">
        <v>159</v>
      </c>
      <c r="S34" s="1" t="s">
        <v>165</v>
      </c>
    </row>
    <row r="35" spans="1:19" x14ac:dyDescent="0.25">
      <c r="A35" s="6" t="s">
        <v>15</v>
      </c>
      <c r="B35" s="6" t="s">
        <v>47</v>
      </c>
      <c r="C35" s="6">
        <v>8</v>
      </c>
      <c r="D35" s="6" t="s">
        <v>160</v>
      </c>
      <c r="E35" s="1" t="s">
        <v>173</v>
      </c>
      <c r="O35" s="6" t="s">
        <v>17</v>
      </c>
      <c r="P35" s="6" t="s">
        <v>66</v>
      </c>
      <c r="Q35" s="6">
        <v>4</v>
      </c>
      <c r="R35" s="23" t="s">
        <v>159</v>
      </c>
      <c r="S35" s="1" t="s">
        <v>174</v>
      </c>
    </row>
    <row r="36" spans="1:19" x14ac:dyDescent="0.25">
      <c r="A36" s="5" t="s">
        <v>23</v>
      </c>
      <c r="B36" s="6" t="s">
        <v>124</v>
      </c>
      <c r="C36" s="6">
        <v>4</v>
      </c>
      <c r="D36" s="6" t="s">
        <v>159</v>
      </c>
      <c r="E36" s="1" t="s">
        <v>174</v>
      </c>
      <c r="O36" s="6" t="s">
        <v>17</v>
      </c>
      <c r="P36" s="6" t="s">
        <v>67</v>
      </c>
      <c r="Q36" s="6">
        <v>4</v>
      </c>
      <c r="R36" s="23" t="s">
        <v>159</v>
      </c>
      <c r="S36" s="1" t="s">
        <v>174</v>
      </c>
    </row>
    <row r="37" spans="1:19" x14ac:dyDescent="0.25">
      <c r="A37" s="5" t="s">
        <v>16</v>
      </c>
      <c r="B37" s="6" t="s">
        <v>53</v>
      </c>
      <c r="C37" s="6">
        <v>3</v>
      </c>
      <c r="D37" s="6" t="s">
        <v>159</v>
      </c>
      <c r="E37" s="1" t="s">
        <v>165</v>
      </c>
      <c r="O37" s="6" t="s">
        <v>17</v>
      </c>
      <c r="P37" s="6" t="s">
        <v>68</v>
      </c>
      <c r="Q37" s="6">
        <v>4</v>
      </c>
      <c r="R37" s="23" t="s">
        <v>159</v>
      </c>
      <c r="S37" s="1" t="s">
        <v>174</v>
      </c>
    </row>
    <row r="38" spans="1:19" x14ac:dyDescent="0.25">
      <c r="A38" s="6" t="s">
        <v>24</v>
      </c>
      <c r="B38" s="6" t="s">
        <v>154</v>
      </c>
      <c r="C38" s="6">
        <v>4</v>
      </c>
      <c r="D38" s="6" t="s">
        <v>159</v>
      </c>
      <c r="E38" s="1" t="s">
        <v>174</v>
      </c>
      <c r="O38" s="6" t="s">
        <v>20</v>
      </c>
      <c r="P38" s="6" t="s">
        <v>99</v>
      </c>
      <c r="Q38" s="6">
        <v>3</v>
      </c>
      <c r="R38" s="23" t="s">
        <v>159</v>
      </c>
      <c r="S38" s="1" t="s">
        <v>165</v>
      </c>
    </row>
    <row r="39" spans="1:19" x14ac:dyDescent="0.25">
      <c r="A39" s="6" t="s">
        <v>17</v>
      </c>
      <c r="B39" s="6" t="s">
        <v>65</v>
      </c>
      <c r="C39" s="6">
        <v>4</v>
      </c>
      <c r="D39" s="6" t="s">
        <v>159</v>
      </c>
      <c r="E39" s="1" t="s">
        <v>174</v>
      </c>
      <c r="O39" s="6" t="s">
        <v>20</v>
      </c>
      <c r="P39" s="6" t="s">
        <v>100</v>
      </c>
      <c r="Q39" s="6">
        <v>3</v>
      </c>
      <c r="R39" s="23" t="s">
        <v>159</v>
      </c>
      <c r="S39" s="1" t="s">
        <v>165</v>
      </c>
    </row>
    <row r="40" spans="1:19" x14ac:dyDescent="0.25">
      <c r="A40" s="5" t="s">
        <v>18</v>
      </c>
      <c r="B40" s="6" t="s">
        <v>77</v>
      </c>
      <c r="C40" s="6">
        <v>3</v>
      </c>
      <c r="D40" s="6" t="s">
        <v>159</v>
      </c>
      <c r="E40" s="1" t="s">
        <v>165</v>
      </c>
      <c r="O40" s="6" t="s">
        <v>20</v>
      </c>
      <c r="P40" s="6" t="s">
        <v>101</v>
      </c>
      <c r="Q40" s="6">
        <v>3</v>
      </c>
      <c r="R40" s="23" t="s">
        <v>159</v>
      </c>
      <c r="S40" s="1" t="s">
        <v>165</v>
      </c>
    </row>
    <row r="41" spans="1:19" x14ac:dyDescent="0.25">
      <c r="A41" s="6" t="s">
        <v>17</v>
      </c>
      <c r="B41" s="6" t="s">
        <v>66</v>
      </c>
      <c r="C41" s="6">
        <v>4</v>
      </c>
      <c r="D41" s="6" t="s">
        <v>159</v>
      </c>
      <c r="E41" s="1" t="s">
        <v>174</v>
      </c>
      <c r="O41" s="6" t="s">
        <v>20</v>
      </c>
      <c r="P41" s="6" t="s">
        <v>102</v>
      </c>
      <c r="Q41" s="6">
        <v>4</v>
      </c>
      <c r="R41" s="23" t="s">
        <v>159</v>
      </c>
      <c r="S41" s="1" t="s">
        <v>174</v>
      </c>
    </row>
    <row r="42" spans="1:19" x14ac:dyDescent="0.25">
      <c r="A42" s="6" t="s">
        <v>17</v>
      </c>
      <c r="B42" s="6" t="s">
        <v>67</v>
      </c>
      <c r="C42" s="6">
        <v>4</v>
      </c>
      <c r="D42" s="6" t="s">
        <v>159</v>
      </c>
      <c r="E42" s="1" t="s">
        <v>174</v>
      </c>
      <c r="O42" s="6" t="s">
        <v>20</v>
      </c>
      <c r="P42" s="6" t="s">
        <v>103</v>
      </c>
      <c r="Q42" s="6">
        <v>4</v>
      </c>
      <c r="R42" s="23" t="s">
        <v>159</v>
      </c>
      <c r="S42" s="1" t="s">
        <v>174</v>
      </c>
    </row>
    <row r="43" spans="1:19" x14ac:dyDescent="0.25">
      <c r="A43" s="6" t="s">
        <v>17</v>
      </c>
      <c r="B43" s="6" t="s">
        <v>68</v>
      </c>
      <c r="C43" s="6">
        <v>4</v>
      </c>
      <c r="D43" s="6" t="s">
        <v>159</v>
      </c>
      <c r="E43" s="1" t="s">
        <v>174</v>
      </c>
      <c r="O43" s="6" t="s">
        <v>20</v>
      </c>
      <c r="P43" s="6" t="s">
        <v>104</v>
      </c>
      <c r="Q43" s="6">
        <v>3</v>
      </c>
      <c r="R43" s="23" t="s">
        <v>159</v>
      </c>
      <c r="S43" s="1" t="s">
        <v>165</v>
      </c>
    </row>
    <row r="44" spans="1:19" x14ac:dyDescent="0.25">
      <c r="A44" s="6" t="s">
        <v>20</v>
      </c>
      <c r="B44" s="6" t="s">
        <v>99</v>
      </c>
      <c r="C44" s="6">
        <v>3</v>
      </c>
      <c r="D44" s="6" t="s">
        <v>159</v>
      </c>
      <c r="E44" s="1" t="s">
        <v>165</v>
      </c>
      <c r="O44" s="6" t="s">
        <v>20</v>
      </c>
      <c r="P44" s="6" t="s">
        <v>105</v>
      </c>
      <c r="Q44" s="6">
        <v>3</v>
      </c>
      <c r="R44" s="23" t="s">
        <v>159</v>
      </c>
      <c r="S44" s="1" t="s">
        <v>165</v>
      </c>
    </row>
    <row r="45" spans="1:19" x14ac:dyDescent="0.25">
      <c r="A45" s="6" t="s">
        <v>20</v>
      </c>
      <c r="B45" s="6" t="s">
        <v>100</v>
      </c>
      <c r="C45" s="6">
        <v>3</v>
      </c>
      <c r="D45" s="6" t="s">
        <v>159</v>
      </c>
      <c r="E45" s="1" t="s">
        <v>165</v>
      </c>
      <c r="O45" s="6" t="s">
        <v>15</v>
      </c>
      <c r="P45" s="6" t="s">
        <v>48</v>
      </c>
      <c r="Q45" s="6">
        <v>4</v>
      </c>
      <c r="R45" s="23" t="s">
        <v>159</v>
      </c>
      <c r="S45" s="1" t="s">
        <v>174</v>
      </c>
    </row>
    <row r="46" spans="1:19" x14ac:dyDescent="0.25">
      <c r="A46" s="6" t="s">
        <v>20</v>
      </c>
      <c r="B46" s="6" t="s">
        <v>101</v>
      </c>
      <c r="C46" s="6">
        <v>3</v>
      </c>
      <c r="D46" s="6" t="s">
        <v>159</v>
      </c>
      <c r="E46" s="1" t="s">
        <v>165</v>
      </c>
      <c r="O46" s="5" t="s">
        <v>23</v>
      </c>
      <c r="P46" s="6" t="s">
        <v>125</v>
      </c>
      <c r="Q46" s="6">
        <v>3</v>
      </c>
      <c r="R46" s="23" t="s">
        <v>159</v>
      </c>
      <c r="S46" s="1" t="s">
        <v>165</v>
      </c>
    </row>
    <row r="47" spans="1:19" x14ac:dyDescent="0.25">
      <c r="A47" s="6" t="s">
        <v>20</v>
      </c>
      <c r="B47" s="6" t="s">
        <v>102</v>
      </c>
      <c r="C47" s="6">
        <v>4</v>
      </c>
      <c r="D47" s="6" t="s">
        <v>159</v>
      </c>
      <c r="E47" s="1" t="s">
        <v>174</v>
      </c>
      <c r="O47" s="5" t="s">
        <v>21</v>
      </c>
      <c r="P47" s="6" t="s">
        <v>111</v>
      </c>
      <c r="Q47" s="6">
        <v>3</v>
      </c>
      <c r="R47" s="23" t="s">
        <v>159</v>
      </c>
      <c r="S47" s="1" t="s">
        <v>165</v>
      </c>
    </row>
    <row r="48" spans="1:19" x14ac:dyDescent="0.25">
      <c r="A48" s="6" t="s">
        <v>20</v>
      </c>
      <c r="B48" s="6" t="s">
        <v>103</v>
      </c>
      <c r="C48" s="6">
        <v>4</v>
      </c>
      <c r="D48" s="6" t="s">
        <v>159</v>
      </c>
      <c r="E48" s="1" t="s">
        <v>174</v>
      </c>
      <c r="O48" s="5" t="s">
        <v>21</v>
      </c>
      <c r="P48" s="6" t="s">
        <v>112</v>
      </c>
      <c r="Q48" s="6">
        <v>4</v>
      </c>
      <c r="R48" s="23" t="s">
        <v>159</v>
      </c>
      <c r="S48" s="1" t="s">
        <v>174</v>
      </c>
    </row>
    <row r="49" spans="1:19" x14ac:dyDescent="0.25">
      <c r="A49" s="6" t="s">
        <v>20</v>
      </c>
      <c r="B49" s="6" t="s">
        <v>104</v>
      </c>
      <c r="C49" s="6">
        <v>3</v>
      </c>
      <c r="D49" s="6" t="s">
        <v>159</v>
      </c>
      <c r="E49" s="1" t="s">
        <v>165</v>
      </c>
      <c r="O49" s="6" t="s">
        <v>22</v>
      </c>
      <c r="P49" s="6" t="s">
        <v>120</v>
      </c>
      <c r="Q49" s="6">
        <v>4</v>
      </c>
      <c r="R49" s="23" t="s">
        <v>159</v>
      </c>
      <c r="S49" s="1" t="s">
        <v>174</v>
      </c>
    </row>
    <row r="50" spans="1:19" x14ac:dyDescent="0.25">
      <c r="A50" s="6" t="s">
        <v>20</v>
      </c>
      <c r="B50" s="6" t="s">
        <v>105</v>
      </c>
      <c r="C50" s="6">
        <v>3</v>
      </c>
      <c r="D50" s="6" t="s">
        <v>159</v>
      </c>
      <c r="E50" s="1" t="s">
        <v>165</v>
      </c>
      <c r="O50" s="6" t="s">
        <v>22</v>
      </c>
      <c r="P50" s="6" t="s">
        <v>121</v>
      </c>
      <c r="Q50" s="6">
        <v>4</v>
      </c>
      <c r="R50" s="23" t="s">
        <v>159</v>
      </c>
      <c r="S50" s="1" t="s">
        <v>174</v>
      </c>
    </row>
    <row r="51" spans="1:19" x14ac:dyDescent="0.25">
      <c r="A51" s="6" t="s">
        <v>15</v>
      </c>
      <c r="B51" s="6" t="s">
        <v>48</v>
      </c>
      <c r="C51" s="6">
        <v>4</v>
      </c>
      <c r="D51" s="6" t="s">
        <v>159</v>
      </c>
      <c r="E51" s="1" t="s">
        <v>174</v>
      </c>
      <c r="O51" s="6" t="s">
        <v>24</v>
      </c>
      <c r="P51" s="6" t="s">
        <v>155</v>
      </c>
      <c r="Q51" s="6">
        <v>4</v>
      </c>
      <c r="R51" s="23" t="s">
        <v>159</v>
      </c>
      <c r="S51" s="1" t="s">
        <v>174</v>
      </c>
    </row>
    <row r="52" spans="1:19" x14ac:dyDescent="0.25">
      <c r="A52" s="5" t="s">
        <v>23</v>
      </c>
      <c r="B52" s="6" t="s">
        <v>125</v>
      </c>
      <c r="C52" s="6">
        <v>3</v>
      </c>
      <c r="D52" s="6" t="s">
        <v>159</v>
      </c>
      <c r="E52" s="1" t="s">
        <v>165</v>
      </c>
      <c r="O52" s="5" t="s">
        <v>16</v>
      </c>
      <c r="P52" s="6" t="s">
        <v>54</v>
      </c>
      <c r="Q52" s="6">
        <v>3</v>
      </c>
      <c r="R52" s="23" t="s">
        <v>159</v>
      </c>
      <c r="S52" s="1" t="s">
        <v>165</v>
      </c>
    </row>
    <row r="53" spans="1:19" x14ac:dyDescent="0.25">
      <c r="A53" s="5" t="s">
        <v>21</v>
      </c>
      <c r="B53" s="6" t="s">
        <v>111</v>
      </c>
      <c r="C53" s="6">
        <v>3</v>
      </c>
      <c r="D53" s="6" t="s">
        <v>159</v>
      </c>
      <c r="E53" s="1" t="s">
        <v>165</v>
      </c>
      <c r="O53" s="5" t="s">
        <v>19</v>
      </c>
      <c r="P53" s="6" t="s">
        <v>86</v>
      </c>
      <c r="Q53" s="6">
        <v>4</v>
      </c>
      <c r="R53" s="23" t="s">
        <v>159</v>
      </c>
      <c r="S53" s="1" t="s">
        <v>174</v>
      </c>
    </row>
    <row r="54" spans="1:19" x14ac:dyDescent="0.25">
      <c r="A54" s="5" t="s">
        <v>21</v>
      </c>
      <c r="B54" s="6" t="s">
        <v>112</v>
      </c>
      <c r="C54" s="6">
        <v>4</v>
      </c>
      <c r="D54" s="6" t="s">
        <v>159</v>
      </c>
      <c r="E54" s="1" t="s">
        <v>174</v>
      </c>
      <c r="O54" s="5" t="s">
        <v>18</v>
      </c>
      <c r="P54" s="6" t="s">
        <v>79</v>
      </c>
      <c r="Q54" s="6">
        <v>3</v>
      </c>
      <c r="R54" s="23" t="s">
        <v>159</v>
      </c>
      <c r="S54" s="1" t="s">
        <v>165</v>
      </c>
    </row>
    <row r="55" spans="1:19" x14ac:dyDescent="0.25">
      <c r="A55" s="6" t="s">
        <v>22</v>
      </c>
      <c r="B55" s="6" t="s">
        <v>120</v>
      </c>
      <c r="C55" s="6">
        <v>4</v>
      </c>
      <c r="D55" s="6" t="s">
        <v>159</v>
      </c>
      <c r="E55" s="1" t="s">
        <v>174</v>
      </c>
      <c r="O55" s="5" t="s">
        <v>19</v>
      </c>
      <c r="P55" s="6" t="s">
        <v>87</v>
      </c>
      <c r="Q55" s="6">
        <v>3</v>
      </c>
      <c r="R55" s="23" t="s">
        <v>159</v>
      </c>
      <c r="S55" s="1" t="s">
        <v>165</v>
      </c>
    </row>
    <row r="56" spans="1:19" x14ac:dyDescent="0.25">
      <c r="A56" s="6" t="s">
        <v>22</v>
      </c>
      <c r="B56" s="6" t="s">
        <v>121</v>
      </c>
      <c r="C56" s="6">
        <v>4</v>
      </c>
      <c r="D56" s="6" t="s">
        <v>159</v>
      </c>
      <c r="E56" s="1" t="s">
        <v>174</v>
      </c>
      <c r="O56" s="5" t="s">
        <v>14</v>
      </c>
      <c r="P56" s="6" t="s">
        <v>39</v>
      </c>
      <c r="Q56" s="6">
        <v>4</v>
      </c>
      <c r="R56" s="23" t="s">
        <v>159</v>
      </c>
      <c r="S56" s="1" t="s">
        <v>174</v>
      </c>
    </row>
    <row r="57" spans="1:19" x14ac:dyDescent="0.25">
      <c r="A57" s="6" t="s">
        <v>24</v>
      </c>
      <c r="B57" s="6" t="s">
        <v>155</v>
      </c>
      <c r="C57" s="6">
        <v>4</v>
      </c>
      <c r="D57" s="6" t="s">
        <v>159</v>
      </c>
      <c r="E57" s="1" t="s">
        <v>174</v>
      </c>
      <c r="O57" s="5" t="s">
        <v>14</v>
      </c>
      <c r="P57" s="6" t="s">
        <v>162</v>
      </c>
      <c r="Q57" s="6">
        <v>3</v>
      </c>
      <c r="R57" s="23" t="s">
        <v>159</v>
      </c>
      <c r="S57" s="1" t="s">
        <v>165</v>
      </c>
    </row>
    <row r="58" spans="1:19" x14ac:dyDescent="0.25">
      <c r="A58" s="5" t="s">
        <v>16</v>
      </c>
      <c r="B58" s="6" t="s">
        <v>54</v>
      </c>
      <c r="C58" s="6">
        <v>3</v>
      </c>
      <c r="D58" s="6" t="s">
        <v>159</v>
      </c>
      <c r="E58" s="1" t="s">
        <v>165</v>
      </c>
      <c r="O58" s="5" t="s">
        <v>14</v>
      </c>
      <c r="P58" s="6" t="s">
        <v>41</v>
      </c>
      <c r="Q58" s="6">
        <v>4</v>
      </c>
      <c r="R58" s="23" t="s">
        <v>159</v>
      </c>
      <c r="S58" s="1" t="s">
        <v>174</v>
      </c>
    </row>
    <row r="59" spans="1:19" x14ac:dyDescent="0.25">
      <c r="A59" s="5" t="s">
        <v>19</v>
      </c>
      <c r="B59" s="6" t="s">
        <v>86</v>
      </c>
      <c r="C59" s="6">
        <v>4</v>
      </c>
      <c r="D59" s="6" t="s">
        <v>159</v>
      </c>
      <c r="E59" s="1" t="s">
        <v>174</v>
      </c>
      <c r="O59" s="6" t="s">
        <v>15</v>
      </c>
      <c r="P59" s="6" t="s">
        <v>49</v>
      </c>
      <c r="Q59" s="6">
        <v>3</v>
      </c>
      <c r="R59" s="23" t="s">
        <v>159</v>
      </c>
      <c r="S59" s="1" t="s">
        <v>165</v>
      </c>
    </row>
    <row r="60" spans="1:19" x14ac:dyDescent="0.25">
      <c r="A60" s="5" t="s">
        <v>18</v>
      </c>
      <c r="B60" s="6" t="s">
        <v>79</v>
      </c>
      <c r="C60" s="6">
        <v>3</v>
      </c>
      <c r="D60" s="6" t="s">
        <v>159</v>
      </c>
      <c r="E60" s="1" t="s">
        <v>165</v>
      </c>
      <c r="O60" s="6" t="s">
        <v>15</v>
      </c>
      <c r="P60" s="6" t="s">
        <v>51</v>
      </c>
      <c r="Q60" s="6">
        <v>4</v>
      </c>
      <c r="R60" s="23" t="s">
        <v>159</v>
      </c>
      <c r="S60" s="1" t="s">
        <v>174</v>
      </c>
    </row>
    <row r="61" spans="1:19" x14ac:dyDescent="0.25">
      <c r="A61" s="5" t="s">
        <v>14</v>
      </c>
      <c r="B61" s="6" t="s">
        <v>38</v>
      </c>
      <c r="C61" s="6">
        <v>4</v>
      </c>
      <c r="D61" s="6" t="s">
        <v>161</v>
      </c>
      <c r="E61" s="1" t="s">
        <v>170</v>
      </c>
      <c r="O61" s="6" t="s">
        <v>15</v>
      </c>
      <c r="P61" s="6" t="s">
        <v>50</v>
      </c>
      <c r="Q61" s="6">
        <v>4</v>
      </c>
      <c r="R61" s="23" t="s">
        <v>159</v>
      </c>
      <c r="S61" s="1" t="s">
        <v>174</v>
      </c>
    </row>
    <row r="62" spans="1:19" x14ac:dyDescent="0.25">
      <c r="A62" s="5" t="s">
        <v>19</v>
      </c>
      <c r="B62" s="6" t="s">
        <v>87</v>
      </c>
      <c r="C62" s="6">
        <v>3</v>
      </c>
      <c r="D62" s="6" t="s">
        <v>159</v>
      </c>
      <c r="E62" s="1" t="s">
        <v>165</v>
      </c>
      <c r="O62" s="5" t="s">
        <v>25</v>
      </c>
      <c r="P62" s="6" t="s">
        <v>157</v>
      </c>
      <c r="Q62" s="6">
        <v>3</v>
      </c>
      <c r="R62" s="23" t="s">
        <v>159</v>
      </c>
      <c r="S62" s="1" t="s">
        <v>165</v>
      </c>
    </row>
    <row r="63" spans="1:19" x14ac:dyDescent="0.25">
      <c r="A63" s="5" t="s">
        <v>14</v>
      </c>
      <c r="B63" s="6" t="s">
        <v>39</v>
      </c>
      <c r="C63" s="6">
        <v>4</v>
      </c>
      <c r="D63" s="6" t="s">
        <v>159</v>
      </c>
      <c r="E63" s="1" t="s">
        <v>174</v>
      </c>
      <c r="O63" s="5" t="s">
        <v>18</v>
      </c>
      <c r="P63" s="6" t="s">
        <v>80</v>
      </c>
      <c r="Q63" s="6">
        <v>3</v>
      </c>
      <c r="R63" s="23" t="s">
        <v>159</v>
      </c>
      <c r="S63" s="1" t="s">
        <v>165</v>
      </c>
    </row>
    <row r="64" spans="1:19" x14ac:dyDescent="0.25">
      <c r="A64" s="5" t="s">
        <v>23</v>
      </c>
      <c r="B64" s="6" t="s">
        <v>126</v>
      </c>
      <c r="C64" s="6">
        <v>9</v>
      </c>
      <c r="D64" s="6" t="s">
        <v>160</v>
      </c>
      <c r="E64" s="1" t="s">
        <v>175</v>
      </c>
      <c r="O64" s="5" t="s">
        <v>16</v>
      </c>
      <c r="P64" s="6" t="s">
        <v>55</v>
      </c>
      <c r="Q64" s="6">
        <v>3</v>
      </c>
      <c r="R64" s="23" t="s">
        <v>159</v>
      </c>
      <c r="S64" s="1" t="s">
        <v>165</v>
      </c>
    </row>
    <row r="65" spans="1:19" x14ac:dyDescent="0.25">
      <c r="A65" s="5" t="s">
        <v>23</v>
      </c>
      <c r="B65" s="6" t="s">
        <v>127</v>
      </c>
      <c r="C65" s="6">
        <v>9</v>
      </c>
      <c r="D65" s="6" t="s">
        <v>161</v>
      </c>
      <c r="E65" s="1" t="s">
        <v>176</v>
      </c>
      <c r="O65" s="5" t="s">
        <v>16</v>
      </c>
      <c r="P65" s="6" t="s">
        <v>56</v>
      </c>
      <c r="Q65" s="6">
        <v>3</v>
      </c>
      <c r="R65" s="23" t="s">
        <v>159</v>
      </c>
      <c r="S65" s="1" t="s">
        <v>165</v>
      </c>
    </row>
    <row r="66" spans="1:19" x14ac:dyDescent="0.25">
      <c r="A66" s="5" t="s">
        <v>14</v>
      </c>
      <c r="B66" s="6" t="s">
        <v>162</v>
      </c>
      <c r="C66" s="6">
        <v>3</v>
      </c>
      <c r="D66" s="6" t="s">
        <v>159</v>
      </c>
      <c r="E66" s="1" t="s">
        <v>165</v>
      </c>
      <c r="O66" s="5" t="s">
        <v>23</v>
      </c>
      <c r="P66" s="6" t="s">
        <v>128</v>
      </c>
      <c r="Q66" s="6">
        <v>4</v>
      </c>
      <c r="R66" s="23" t="s">
        <v>159</v>
      </c>
      <c r="S66" s="1" t="s">
        <v>174</v>
      </c>
    </row>
    <row r="67" spans="1:19" x14ac:dyDescent="0.25">
      <c r="A67" s="5" t="s">
        <v>14</v>
      </c>
      <c r="B67" s="6" t="s">
        <v>41</v>
      </c>
      <c r="C67" s="6">
        <v>4</v>
      </c>
      <c r="D67" s="6" t="s">
        <v>159</v>
      </c>
      <c r="E67" s="1" t="s">
        <v>174</v>
      </c>
      <c r="O67" s="5" t="s">
        <v>23</v>
      </c>
      <c r="P67" s="6" t="s">
        <v>129</v>
      </c>
      <c r="Q67" s="6">
        <v>4</v>
      </c>
      <c r="R67" s="23" t="s">
        <v>159</v>
      </c>
      <c r="S67" s="1" t="s">
        <v>174</v>
      </c>
    </row>
    <row r="68" spans="1:19" x14ac:dyDescent="0.25">
      <c r="A68" s="5" t="s">
        <v>14</v>
      </c>
      <c r="B68" s="6" t="s">
        <v>42</v>
      </c>
      <c r="C68" s="6">
        <v>10</v>
      </c>
      <c r="D68" s="6" t="s">
        <v>161</v>
      </c>
      <c r="E68" s="1" t="s">
        <v>172</v>
      </c>
      <c r="O68" s="5" t="s">
        <v>23</v>
      </c>
      <c r="P68" s="6" t="s">
        <v>133</v>
      </c>
      <c r="Q68" s="6">
        <v>4</v>
      </c>
      <c r="R68" s="23" t="s">
        <v>159</v>
      </c>
      <c r="S68" s="1" t="s">
        <v>174</v>
      </c>
    </row>
    <row r="69" spans="1:19" x14ac:dyDescent="0.25">
      <c r="A69" s="6" t="s">
        <v>15</v>
      </c>
      <c r="B69" s="6" t="s">
        <v>49</v>
      </c>
      <c r="C69" s="6">
        <v>3</v>
      </c>
      <c r="D69" s="6" t="s">
        <v>159</v>
      </c>
      <c r="E69" s="1" t="s">
        <v>165</v>
      </c>
      <c r="O69" s="5" t="s">
        <v>23</v>
      </c>
      <c r="P69" s="6" t="s">
        <v>132</v>
      </c>
      <c r="Q69" s="6">
        <v>2</v>
      </c>
      <c r="R69" s="23" t="s">
        <v>159</v>
      </c>
      <c r="S69" s="1" t="s">
        <v>167</v>
      </c>
    </row>
    <row r="70" spans="1:19" x14ac:dyDescent="0.25">
      <c r="A70" s="6" t="s">
        <v>15</v>
      </c>
      <c r="B70" s="6" t="s">
        <v>51</v>
      </c>
      <c r="C70" s="6">
        <v>4</v>
      </c>
      <c r="D70" s="6" t="s">
        <v>159</v>
      </c>
      <c r="E70" s="1" t="s">
        <v>174</v>
      </c>
      <c r="O70" s="5" t="s">
        <v>23</v>
      </c>
      <c r="P70" s="6" t="s">
        <v>131</v>
      </c>
      <c r="Q70" s="6">
        <v>4</v>
      </c>
      <c r="R70" s="23" t="s">
        <v>159</v>
      </c>
      <c r="S70" s="1" t="s">
        <v>174</v>
      </c>
    </row>
    <row r="71" spans="1:19" x14ac:dyDescent="0.25">
      <c r="A71" s="6" t="s">
        <v>15</v>
      </c>
      <c r="B71" s="6" t="s">
        <v>50</v>
      </c>
      <c r="C71" s="6">
        <v>4</v>
      </c>
      <c r="D71" s="6" t="s">
        <v>159</v>
      </c>
      <c r="E71" s="1" t="s">
        <v>174</v>
      </c>
      <c r="O71" s="5" t="s">
        <v>23</v>
      </c>
      <c r="P71" s="6" t="s">
        <v>130</v>
      </c>
      <c r="Q71" s="6">
        <v>4</v>
      </c>
      <c r="R71" s="23" t="s">
        <v>159</v>
      </c>
      <c r="S71" s="1" t="s">
        <v>174</v>
      </c>
    </row>
    <row r="72" spans="1:19" x14ac:dyDescent="0.25">
      <c r="A72" s="5" t="s">
        <v>25</v>
      </c>
      <c r="B72" s="6" t="s">
        <v>157</v>
      </c>
      <c r="C72" s="6">
        <v>3</v>
      </c>
      <c r="D72" s="6" t="s">
        <v>159</v>
      </c>
      <c r="E72" s="1" t="s">
        <v>165</v>
      </c>
      <c r="O72" s="5" t="s">
        <v>23</v>
      </c>
      <c r="P72" s="6" t="s">
        <v>134</v>
      </c>
      <c r="Q72" s="6">
        <v>4</v>
      </c>
      <c r="R72" s="23" t="s">
        <v>159</v>
      </c>
      <c r="S72" s="1" t="s">
        <v>174</v>
      </c>
    </row>
    <row r="73" spans="1:19" x14ac:dyDescent="0.25">
      <c r="A73" s="5" t="s">
        <v>18</v>
      </c>
      <c r="B73" s="6" t="s">
        <v>80</v>
      </c>
      <c r="C73" s="6">
        <v>3</v>
      </c>
      <c r="D73" s="6" t="s">
        <v>159</v>
      </c>
      <c r="E73" s="1" t="s">
        <v>165</v>
      </c>
      <c r="O73" s="5" t="s">
        <v>23</v>
      </c>
      <c r="P73" s="6" t="s">
        <v>135</v>
      </c>
      <c r="Q73" s="6">
        <v>4</v>
      </c>
      <c r="R73" s="23" t="s">
        <v>159</v>
      </c>
      <c r="S73" s="1" t="s">
        <v>174</v>
      </c>
    </row>
    <row r="74" spans="1:19" x14ac:dyDescent="0.25">
      <c r="A74" s="5" t="s">
        <v>16</v>
      </c>
      <c r="B74" s="6" t="s">
        <v>55</v>
      </c>
      <c r="C74" s="6">
        <v>3</v>
      </c>
      <c r="D74" s="6" t="s">
        <v>159</v>
      </c>
      <c r="E74" s="1" t="s">
        <v>165</v>
      </c>
      <c r="O74" s="5" t="s">
        <v>23</v>
      </c>
      <c r="P74" s="6" t="s">
        <v>136</v>
      </c>
      <c r="Q74" s="6">
        <v>4</v>
      </c>
      <c r="R74" s="23" t="s">
        <v>159</v>
      </c>
      <c r="S74" s="1" t="s">
        <v>174</v>
      </c>
    </row>
    <row r="75" spans="1:19" x14ac:dyDescent="0.25">
      <c r="A75" s="5" t="s">
        <v>16</v>
      </c>
      <c r="B75" s="6" t="s">
        <v>56</v>
      </c>
      <c r="C75" s="6">
        <v>3</v>
      </c>
      <c r="D75" s="6" t="s">
        <v>159</v>
      </c>
      <c r="E75" s="1" t="s">
        <v>165</v>
      </c>
      <c r="O75" s="5" t="s">
        <v>23</v>
      </c>
      <c r="P75" s="6" t="s">
        <v>137</v>
      </c>
      <c r="Q75" s="6">
        <v>4</v>
      </c>
      <c r="R75" s="23" t="s">
        <v>159</v>
      </c>
      <c r="S75" s="1" t="s">
        <v>174</v>
      </c>
    </row>
    <row r="76" spans="1:19" x14ac:dyDescent="0.25">
      <c r="A76" s="5" t="s">
        <v>23</v>
      </c>
      <c r="B76" s="6" t="s">
        <v>128</v>
      </c>
      <c r="C76" s="6">
        <v>4</v>
      </c>
      <c r="D76" s="6" t="s">
        <v>159</v>
      </c>
      <c r="E76" s="1" t="s">
        <v>174</v>
      </c>
      <c r="O76" s="5" t="s">
        <v>23</v>
      </c>
      <c r="P76" s="6" t="s">
        <v>138</v>
      </c>
      <c r="Q76" s="6">
        <v>4</v>
      </c>
      <c r="R76" s="23" t="s">
        <v>159</v>
      </c>
      <c r="S76" s="1" t="s">
        <v>174</v>
      </c>
    </row>
    <row r="77" spans="1:19" x14ac:dyDescent="0.25">
      <c r="A77" s="5" t="s">
        <v>23</v>
      </c>
      <c r="B77" s="6" t="s">
        <v>129</v>
      </c>
      <c r="C77" s="6">
        <v>4</v>
      </c>
      <c r="D77" s="6" t="s">
        <v>159</v>
      </c>
      <c r="E77" s="1" t="s">
        <v>174</v>
      </c>
      <c r="O77" s="5" t="s">
        <v>23</v>
      </c>
      <c r="P77" s="6" t="s">
        <v>139</v>
      </c>
      <c r="Q77" s="6">
        <v>4</v>
      </c>
      <c r="R77" s="23" t="s">
        <v>159</v>
      </c>
      <c r="S77" s="1" t="s">
        <v>174</v>
      </c>
    </row>
    <row r="78" spans="1:19" x14ac:dyDescent="0.25">
      <c r="A78" s="5" t="s">
        <v>23</v>
      </c>
      <c r="B78" s="6" t="s">
        <v>133</v>
      </c>
      <c r="C78" s="6">
        <v>4</v>
      </c>
      <c r="D78" s="6" t="s">
        <v>159</v>
      </c>
      <c r="E78" s="1" t="s">
        <v>174</v>
      </c>
      <c r="O78" s="5" t="s">
        <v>23</v>
      </c>
      <c r="P78" s="6" t="s">
        <v>141</v>
      </c>
      <c r="Q78" s="6">
        <v>4</v>
      </c>
      <c r="R78" s="23" t="s">
        <v>159</v>
      </c>
      <c r="S78" s="1" t="s">
        <v>174</v>
      </c>
    </row>
    <row r="79" spans="1:19" x14ac:dyDescent="0.25">
      <c r="A79" s="5" t="s">
        <v>23</v>
      </c>
      <c r="B79" s="6" t="s">
        <v>132</v>
      </c>
      <c r="C79" s="6">
        <v>2</v>
      </c>
      <c r="D79" s="6" t="s">
        <v>159</v>
      </c>
      <c r="E79" s="1" t="s">
        <v>167</v>
      </c>
      <c r="O79" s="5" t="s">
        <v>23</v>
      </c>
      <c r="P79" s="6" t="s">
        <v>142</v>
      </c>
      <c r="Q79" s="6">
        <v>4</v>
      </c>
      <c r="R79" s="23" t="s">
        <v>159</v>
      </c>
      <c r="S79" s="1" t="s">
        <v>174</v>
      </c>
    </row>
    <row r="80" spans="1:19" x14ac:dyDescent="0.25">
      <c r="A80" s="5" t="s">
        <v>23</v>
      </c>
      <c r="B80" s="6" t="s">
        <v>131</v>
      </c>
      <c r="C80" s="6">
        <v>4</v>
      </c>
      <c r="D80" s="6" t="s">
        <v>159</v>
      </c>
      <c r="E80" s="1" t="s">
        <v>174</v>
      </c>
      <c r="O80" s="5" t="s">
        <v>23</v>
      </c>
      <c r="P80" s="6" t="s">
        <v>143</v>
      </c>
      <c r="Q80" s="6">
        <v>4</v>
      </c>
      <c r="R80" s="23" t="s">
        <v>159</v>
      </c>
      <c r="S80" s="1" t="s">
        <v>174</v>
      </c>
    </row>
    <row r="81" spans="1:19" x14ac:dyDescent="0.25">
      <c r="A81" s="5" t="s">
        <v>23</v>
      </c>
      <c r="B81" s="6" t="s">
        <v>130</v>
      </c>
      <c r="C81" s="6">
        <v>4</v>
      </c>
      <c r="D81" s="6" t="s">
        <v>159</v>
      </c>
      <c r="E81" s="1" t="s">
        <v>174</v>
      </c>
      <c r="O81" s="5" t="s">
        <v>14</v>
      </c>
      <c r="P81" s="6" t="s">
        <v>43</v>
      </c>
      <c r="Q81" s="6">
        <v>3</v>
      </c>
      <c r="R81" s="23" t="s">
        <v>159</v>
      </c>
      <c r="S81" s="1" t="s">
        <v>165</v>
      </c>
    </row>
    <row r="82" spans="1:19" x14ac:dyDescent="0.25">
      <c r="A82" s="5" t="s">
        <v>23</v>
      </c>
      <c r="B82" s="6" t="s">
        <v>134</v>
      </c>
      <c r="C82" s="6">
        <v>4</v>
      </c>
      <c r="D82" s="6" t="s">
        <v>159</v>
      </c>
      <c r="E82" s="1" t="s">
        <v>174</v>
      </c>
      <c r="O82" s="5" t="s">
        <v>16</v>
      </c>
      <c r="P82" s="6" t="s">
        <v>57</v>
      </c>
      <c r="Q82" s="6">
        <v>3</v>
      </c>
      <c r="R82" s="23" t="s">
        <v>159</v>
      </c>
      <c r="S82" s="1" t="s">
        <v>165</v>
      </c>
    </row>
    <row r="83" spans="1:19" x14ac:dyDescent="0.25">
      <c r="A83" s="5" t="s">
        <v>23</v>
      </c>
      <c r="B83" s="6" t="s">
        <v>135</v>
      </c>
      <c r="C83" s="6">
        <v>4</v>
      </c>
      <c r="D83" s="6" t="s">
        <v>159</v>
      </c>
      <c r="E83" s="1" t="s">
        <v>174</v>
      </c>
      <c r="O83" s="6" t="s">
        <v>17</v>
      </c>
      <c r="P83" s="6" t="s">
        <v>69</v>
      </c>
      <c r="Q83" s="6">
        <v>4</v>
      </c>
      <c r="R83" s="23" t="s">
        <v>159</v>
      </c>
      <c r="S83" s="1" t="s">
        <v>174</v>
      </c>
    </row>
    <row r="84" spans="1:19" x14ac:dyDescent="0.25">
      <c r="A84" s="5" t="s">
        <v>23</v>
      </c>
      <c r="B84" s="6" t="s">
        <v>136</v>
      </c>
      <c r="C84" s="6">
        <v>4</v>
      </c>
      <c r="D84" s="6" t="s">
        <v>159</v>
      </c>
      <c r="E84" s="1" t="s">
        <v>174</v>
      </c>
      <c r="O84" s="5" t="s">
        <v>16</v>
      </c>
      <c r="P84" s="6" t="s">
        <v>58</v>
      </c>
      <c r="Q84" s="6">
        <v>3</v>
      </c>
      <c r="R84" s="23" t="s">
        <v>159</v>
      </c>
      <c r="S84" s="1" t="s">
        <v>165</v>
      </c>
    </row>
    <row r="85" spans="1:19" x14ac:dyDescent="0.25">
      <c r="A85" s="5" t="s">
        <v>23</v>
      </c>
      <c r="B85" s="6" t="s">
        <v>137</v>
      </c>
      <c r="C85" s="6">
        <v>4</v>
      </c>
      <c r="D85" s="6" t="s">
        <v>159</v>
      </c>
      <c r="E85" s="1" t="s">
        <v>174</v>
      </c>
      <c r="O85" s="5" t="s">
        <v>16</v>
      </c>
      <c r="P85" s="6" t="s">
        <v>59</v>
      </c>
      <c r="Q85" s="6">
        <v>3</v>
      </c>
      <c r="R85" s="23" t="s">
        <v>159</v>
      </c>
      <c r="S85" s="1" t="s">
        <v>165</v>
      </c>
    </row>
    <row r="86" spans="1:19" x14ac:dyDescent="0.25">
      <c r="A86" s="5" t="s">
        <v>23</v>
      </c>
      <c r="B86" s="6" t="s">
        <v>138</v>
      </c>
      <c r="C86" s="6">
        <v>4</v>
      </c>
      <c r="D86" s="6" t="s">
        <v>159</v>
      </c>
      <c r="E86" s="1" t="s">
        <v>174</v>
      </c>
      <c r="O86" s="5" t="s">
        <v>16</v>
      </c>
      <c r="P86" s="6" t="s">
        <v>60</v>
      </c>
      <c r="Q86" s="6">
        <v>3</v>
      </c>
      <c r="R86" s="23" t="s">
        <v>159</v>
      </c>
      <c r="S86" s="1" t="s">
        <v>165</v>
      </c>
    </row>
    <row r="87" spans="1:19" x14ac:dyDescent="0.25">
      <c r="A87" s="5" t="s">
        <v>23</v>
      </c>
      <c r="B87" s="6" t="s">
        <v>139</v>
      </c>
      <c r="C87" s="6">
        <v>4</v>
      </c>
      <c r="D87" s="6" t="s">
        <v>159</v>
      </c>
      <c r="E87" s="1" t="s">
        <v>174</v>
      </c>
      <c r="O87" s="5" t="s">
        <v>19</v>
      </c>
      <c r="P87" s="6" t="s">
        <v>88</v>
      </c>
      <c r="Q87" s="6">
        <v>3</v>
      </c>
      <c r="R87" s="23" t="s">
        <v>159</v>
      </c>
      <c r="S87" s="1" t="s">
        <v>165</v>
      </c>
    </row>
    <row r="88" spans="1:19" x14ac:dyDescent="0.25">
      <c r="A88" s="5" t="s">
        <v>23</v>
      </c>
      <c r="B88" s="6" t="s">
        <v>140</v>
      </c>
      <c r="C88" s="6">
        <v>8</v>
      </c>
      <c r="D88" s="6" t="s">
        <v>161</v>
      </c>
      <c r="E88" s="1" t="s">
        <v>177</v>
      </c>
      <c r="O88" s="5" t="s">
        <v>25</v>
      </c>
      <c r="P88" s="6" t="s">
        <v>158</v>
      </c>
      <c r="Q88" s="6">
        <v>3</v>
      </c>
      <c r="R88" s="23" t="s">
        <v>159</v>
      </c>
      <c r="S88" s="1" t="s">
        <v>165</v>
      </c>
    </row>
    <row r="89" spans="1:19" x14ac:dyDescent="0.25">
      <c r="A89" s="5" t="s">
        <v>23</v>
      </c>
      <c r="B89" s="6" t="s">
        <v>141</v>
      </c>
      <c r="C89" s="6">
        <v>4</v>
      </c>
      <c r="D89" s="6" t="s">
        <v>159</v>
      </c>
      <c r="E89" s="1" t="s">
        <v>174</v>
      </c>
      <c r="O89" s="6" t="s">
        <v>20</v>
      </c>
      <c r="P89" s="6" t="s">
        <v>106</v>
      </c>
      <c r="Q89" s="6">
        <v>3</v>
      </c>
      <c r="R89" s="23" t="s">
        <v>159</v>
      </c>
      <c r="S89" s="1" t="s">
        <v>165</v>
      </c>
    </row>
    <row r="90" spans="1:19" x14ac:dyDescent="0.25">
      <c r="A90" s="5" t="s">
        <v>23</v>
      </c>
      <c r="B90" s="6" t="s">
        <v>142</v>
      </c>
      <c r="C90" s="6">
        <v>4</v>
      </c>
      <c r="D90" s="6" t="s">
        <v>159</v>
      </c>
      <c r="E90" s="1" t="s">
        <v>174</v>
      </c>
      <c r="O90" s="5" t="s">
        <v>18</v>
      </c>
      <c r="P90" s="6" t="s">
        <v>81</v>
      </c>
      <c r="Q90" s="6">
        <v>4</v>
      </c>
      <c r="R90" s="23" t="s">
        <v>159</v>
      </c>
      <c r="S90" s="1" t="s">
        <v>174</v>
      </c>
    </row>
    <row r="91" spans="1:19" x14ac:dyDescent="0.25">
      <c r="A91" s="5" t="s">
        <v>23</v>
      </c>
      <c r="B91" s="6" t="s">
        <v>143</v>
      </c>
      <c r="C91" s="6">
        <v>4</v>
      </c>
      <c r="D91" s="6" t="s">
        <v>159</v>
      </c>
      <c r="E91" s="1" t="s">
        <v>174</v>
      </c>
      <c r="O91" s="5" t="s">
        <v>18</v>
      </c>
      <c r="P91" s="6" t="s">
        <v>82</v>
      </c>
      <c r="Q91" s="6">
        <v>4</v>
      </c>
      <c r="R91" s="23" t="s">
        <v>159</v>
      </c>
      <c r="S91" s="1" t="s">
        <v>174</v>
      </c>
    </row>
    <row r="92" spans="1:19" x14ac:dyDescent="0.25">
      <c r="A92" s="5" t="s">
        <v>14</v>
      </c>
      <c r="B92" s="6" t="s">
        <v>43</v>
      </c>
      <c r="C92" s="6">
        <v>3</v>
      </c>
      <c r="D92" s="6" t="s">
        <v>159</v>
      </c>
      <c r="E92" s="1" t="s">
        <v>165</v>
      </c>
      <c r="O92" s="6" t="s">
        <v>17</v>
      </c>
      <c r="P92" s="6" t="s">
        <v>70</v>
      </c>
      <c r="Q92" s="6">
        <v>4</v>
      </c>
      <c r="R92" s="23" t="s">
        <v>159</v>
      </c>
      <c r="S92" s="1" t="s">
        <v>174</v>
      </c>
    </row>
    <row r="93" spans="1:19" x14ac:dyDescent="0.25">
      <c r="A93" s="5" t="s">
        <v>16</v>
      </c>
      <c r="B93" s="6" t="s">
        <v>57</v>
      </c>
      <c r="C93" s="6">
        <v>3</v>
      </c>
      <c r="D93" s="6" t="s">
        <v>159</v>
      </c>
      <c r="E93" s="1" t="s">
        <v>165</v>
      </c>
      <c r="O93" s="6" t="s">
        <v>24</v>
      </c>
      <c r="P93" s="6" t="s">
        <v>156</v>
      </c>
      <c r="Q93" s="6">
        <v>4</v>
      </c>
      <c r="R93" s="23" t="s">
        <v>159</v>
      </c>
      <c r="S93" s="1" t="s">
        <v>174</v>
      </c>
    </row>
    <row r="94" spans="1:19" x14ac:dyDescent="0.25">
      <c r="A94" s="6" t="s">
        <v>17</v>
      </c>
      <c r="B94" s="6" t="s">
        <v>69</v>
      </c>
      <c r="C94" s="6">
        <v>4</v>
      </c>
      <c r="D94" s="6" t="s">
        <v>159</v>
      </c>
      <c r="E94" s="1" t="s">
        <v>174</v>
      </c>
      <c r="O94" s="5" t="s">
        <v>23</v>
      </c>
      <c r="P94" s="6" t="s">
        <v>144</v>
      </c>
      <c r="Q94" s="6">
        <v>4</v>
      </c>
      <c r="R94" s="23" t="s">
        <v>159</v>
      </c>
      <c r="S94" s="1" t="s">
        <v>174</v>
      </c>
    </row>
    <row r="95" spans="1:19" x14ac:dyDescent="0.25">
      <c r="A95" s="5" t="s">
        <v>14</v>
      </c>
      <c r="B95" s="6" t="s">
        <v>44</v>
      </c>
      <c r="C95" s="6">
        <v>4</v>
      </c>
      <c r="D95" s="6" t="s">
        <v>161</v>
      </c>
      <c r="E95" s="1" t="s">
        <v>170</v>
      </c>
      <c r="O95" s="5" t="s">
        <v>23</v>
      </c>
      <c r="P95" s="6" t="s">
        <v>145</v>
      </c>
      <c r="Q95" s="6">
        <v>4</v>
      </c>
      <c r="R95" s="23" t="s">
        <v>159</v>
      </c>
      <c r="S95" s="1" t="s">
        <v>174</v>
      </c>
    </row>
    <row r="96" spans="1:19" x14ac:dyDescent="0.25">
      <c r="A96" s="5" t="s">
        <v>16</v>
      </c>
      <c r="B96" s="6" t="s">
        <v>58</v>
      </c>
      <c r="C96" s="6">
        <v>3</v>
      </c>
      <c r="D96" s="6" t="s">
        <v>159</v>
      </c>
      <c r="E96" s="1" t="s">
        <v>165</v>
      </c>
      <c r="O96" s="6" t="s">
        <v>20</v>
      </c>
      <c r="P96" s="6" t="s">
        <v>107</v>
      </c>
      <c r="Q96" s="6">
        <v>4</v>
      </c>
      <c r="R96" s="23" t="s">
        <v>159</v>
      </c>
      <c r="S96" s="1" t="s">
        <v>174</v>
      </c>
    </row>
    <row r="97" spans="1:19" x14ac:dyDescent="0.25">
      <c r="A97" s="5" t="s">
        <v>16</v>
      </c>
      <c r="B97" s="6" t="s">
        <v>59</v>
      </c>
      <c r="C97" s="6">
        <v>3</v>
      </c>
      <c r="D97" s="6" t="s">
        <v>159</v>
      </c>
      <c r="E97" s="1" t="s">
        <v>165</v>
      </c>
      <c r="O97" s="6" t="s">
        <v>20</v>
      </c>
      <c r="P97" s="6" t="s">
        <v>108</v>
      </c>
      <c r="Q97" s="6">
        <v>4</v>
      </c>
      <c r="R97" s="23" t="s">
        <v>159</v>
      </c>
      <c r="S97" s="1" t="s">
        <v>174</v>
      </c>
    </row>
    <row r="98" spans="1:19" x14ac:dyDescent="0.25">
      <c r="A98" s="5" t="s">
        <v>16</v>
      </c>
      <c r="B98" s="6" t="s">
        <v>60</v>
      </c>
      <c r="C98" s="6">
        <v>3</v>
      </c>
      <c r="D98" s="6" t="s">
        <v>159</v>
      </c>
      <c r="E98" s="1" t="s">
        <v>165</v>
      </c>
    </row>
    <row r="99" spans="1:19" x14ac:dyDescent="0.25">
      <c r="A99" s="5" t="s">
        <v>19</v>
      </c>
      <c r="B99" s="6" t="s">
        <v>88</v>
      </c>
      <c r="C99" s="6">
        <v>3</v>
      </c>
      <c r="D99" s="6" t="s">
        <v>159</v>
      </c>
      <c r="E99" s="1" t="s">
        <v>165</v>
      </c>
    </row>
    <row r="100" spans="1:19" x14ac:dyDescent="0.25">
      <c r="A100" s="5" t="s">
        <v>25</v>
      </c>
      <c r="B100" s="6" t="s">
        <v>158</v>
      </c>
      <c r="C100" s="6">
        <v>3</v>
      </c>
      <c r="D100" s="6" t="s">
        <v>159</v>
      </c>
      <c r="E100" s="1" t="s">
        <v>165</v>
      </c>
    </row>
    <row r="101" spans="1:19" x14ac:dyDescent="0.25">
      <c r="A101" s="6" t="s">
        <v>20</v>
      </c>
      <c r="B101" s="6" t="s">
        <v>106</v>
      </c>
      <c r="C101" s="6">
        <v>3</v>
      </c>
      <c r="D101" s="6" t="s">
        <v>159</v>
      </c>
      <c r="E101" s="1" t="s">
        <v>165</v>
      </c>
    </row>
    <row r="102" spans="1:19" x14ac:dyDescent="0.25">
      <c r="A102" s="5" t="s">
        <v>18</v>
      </c>
      <c r="B102" s="6" t="s">
        <v>81</v>
      </c>
      <c r="C102" s="6">
        <v>4</v>
      </c>
      <c r="D102" s="6" t="s">
        <v>159</v>
      </c>
      <c r="E102" s="1" t="s">
        <v>174</v>
      </c>
    </row>
    <row r="103" spans="1:19" x14ac:dyDescent="0.25">
      <c r="A103" s="5" t="s">
        <v>18</v>
      </c>
      <c r="B103" s="6" t="s">
        <v>82</v>
      </c>
      <c r="C103" s="6">
        <v>4</v>
      </c>
      <c r="D103" s="6" t="s">
        <v>159</v>
      </c>
      <c r="E103" s="1" t="s">
        <v>174</v>
      </c>
    </row>
    <row r="104" spans="1:19" x14ac:dyDescent="0.25">
      <c r="A104" s="6" t="s">
        <v>17</v>
      </c>
      <c r="B104" s="6" t="s">
        <v>70</v>
      </c>
      <c r="C104" s="6">
        <v>4</v>
      </c>
      <c r="D104" s="6" t="s">
        <v>159</v>
      </c>
      <c r="E104" s="1" t="s">
        <v>174</v>
      </c>
    </row>
    <row r="105" spans="1:19" x14ac:dyDescent="0.25">
      <c r="A105" s="5" t="s">
        <v>14</v>
      </c>
      <c r="B105" s="6" t="s">
        <v>45</v>
      </c>
      <c r="C105" s="6">
        <v>12</v>
      </c>
      <c r="D105" s="6" t="s">
        <v>160</v>
      </c>
      <c r="E105" s="1" t="s">
        <v>171</v>
      </c>
    </row>
    <row r="106" spans="1:19" x14ac:dyDescent="0.25">
      <c r="A106" s="6" t="s">
        <v>24</v>
      </c>
      <c r="B106" s="6" t="s">
        <v>156</v>
      </c>
      <c r="C106" s="6">
        <v>4</v>
      </c>
      <c r="D106" s="6" t="s">
        <v>159</v>
      </c>
      <c r="E106" s="1" t="s">
        <v>174</v>
      </c>
    </row>
    <row r="107" spans="1:19" x14ac:dyDescent="0.25">
      <c r="A107" s="5" t="s">
        <v>23</v>
      </c>
      <c r="B107" s="6" t="s">
        <v>144</v>
      </c>
      <c r="C107" s="6">
        <v>4</v>
      </c>
      <c r="D107" s="6" t="s">
        <v>159</v>
      </c>
      <c r="E107" s="1" t="s">
        <v>174</v>
      </c>
    </row>
    <row r="108" spans="1:19" x14ac:dyDescent="0.25">
      <c r="A108" s="5" t="s">
        <v>23</v>
      </c>
      <c r="B108" s="6" t="s">
        <v>145</v>
      </c>
      <c r="C108" s="6">
        <v>4</v>
      </c>
      <c r="D108" s="6" t="s">
        <v>159</v>
      </c>
      <c r="E108" s="1" t="s">
        <v>174</v>
      </c>
    </row>
    <row r="109" spans="1:19" x14ac:dyDescent="0.25">
      <c r="A109" s="6" t="s">
        <v>20</v>
      </c>
      <c r="B109" s="6" t="s">
        <v>107</v>
      </c>
      <c r="C109" s="6">
        <v>4</v>
      </c>
      <c r="D109" s="6" t="s">
        <v>159</v>
      </c>
      <c r="E109" s="1" t="s">
        <v>174</v>
      </c>
    </row>
    <row r="110" spans="1:19" x14ac:dyDescent="0.25">
      <c r="A110" s="6" t="s">
        <v>20</v>
      </c>
      <c r="B110" s="6" t="s">
        <v>108</v>
      </c>
      <c r="C110" s="6">
        <v>4</v>
      </c>
      <c r="D110" s="6" t="s">
        <v>159</v>
      </c>
      <c r="E110" s="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MENU</vt:lpstr>
      <vt:lpstr>SEMESTRAL</vt:lpstr>
      <vt:lpstr>CICLOS</vt:lpstr>
      <vt:lpstr>BIMESTRAL</vt:lpstr>
      <vt:lpstr>PROGRAMAS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Barragan Anzola</dc:creator>
  <cp:lastModifiedBy>Julieth Fernanda Sanchez Latorre</cp:lastModifiedBy>
  <cp:lastPrinted>2026-03-13T21:10:53Z</cp:lastPrinted>
  <dcterms:created xsi:type="dcterms:W3CDTF">2023-08-10T17:05:43Z</dcterms:created>
  <dcterms:modified xsi:type="dcterms:W3CDTF">2026-06-03T16:34:11Z</dcterms:modified>
</cp:coreProperties>
</file>